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6900" windowHeight="8640" tabRatio="870" firstSheet="3" activeTab="9"/>
  </bookViews>
  <sheets>
    <sheet name="FactConv_data" sheetId="1" r:id="rId1"/>
    <sheet name="RhoApp_data" sheetId="2" r:id="rId2"/>
    <sheet name="RhoApp_details" sheetId="3" r:id="rId3"/>
    <sheet name="PCli_data" sheetId="4" r:id="rId4"/>
    <sheet name="PCli_details" sheetId="5" r:id="rId5"/>
    <sheet name="DechPl_data" sheetId="6" r:id="rId6"/>
    <sheet name="StockagePl_data" sheetId="7" r:id="rId7"/>
    <sheet name="StockagePl_details" sheetId="8" r:id="rId8"/>
    <sheet name="StockageBrut_data" sheetId="9" r:id="rId9"/>
    <sheet name="Trans_data" sheetId="10" r:id="rId10"/>
  </sheets>
  <externalReferences>
    <externalReference r:id="rId13"/>
    <externalReference r:id="rId14"/>
  </externalReferences>
  <definedNames>
    <definedName name="eau">'[2]Sheet4'!$C$2:$C$3</definedName>
    <definedName name="oui_non">'[2]Sheet4'!$B$2:$B$3</definedName>
    <definedName name="stock">'[1]Sheet3'!$A$2:$A$6</definedName>
    <definedName name="trans">'[2]Sheet4'!$A$2:$A$6</definedName>
    <definedName name="trans_br_CI">'[2]Sheet4'!#REF!</definedName>
    <definedName name="trans_gr">'[2]Sheet4'!#REF!</definedName>
    <definedName name="trans_pl">'[2]Sheet4'!$A$2:$A$6</definedName>
    <definedName name="type">'[2]Sheet4'!$D$2:$D$4</definedName>
  </definedNames>
  <calcPr fullCalcOnLoad="1"/>
</workbook>
</file>

<file path=xl/comments1.xml><?xml version="1.0" encoding="utf-8"?>
<comments xmlns="http://schemas.openxmlformats.org/spreadsheetml/2006/main">
  <authors>
    <author>Vincent</author>
  </authors>
  <commentList>
    <comment ref="D1" authorId="0">
      <text>
        <r>
          <rPr>
            <b/>
            <sz val="9"/>
            <rFont val="Tahoma"/>
            <family val="0"/>
          </rPr>
          <t>Vincent:</t>
        </r>
        <r>
          <rPr>
            <sz val="9"/>
            <rFont val="Tahoma"/>
            <family val="0"/>
          </rPr>
          <t xml:space="preserve">
facteur de conversion pour passer de m3 bo --&gt; m3 ta ou pl (selon TypeMate)
1 m3 bo = 2.8 * m3 pl      --&gt;     FactConv = 2.8
1 m3 bo = 1.43 * m3 gr ta      --&gt;     FactConv = 1.43   (1 m3 gr ta --&gt; 0.7 m3 bo) 
1 m3 bo = 5.6 * m3 br/ci ta      --&gt;     FactConv = 5.6
'selon travail de Cédric jacot, "Potentiel de valorisation des branches de résineux et de feuillus en Valais", Forêt Valais 2012
'1m3 branche en tas -&gt; 0.5 m3 pl.</t>
        </r>
      </text>
    </comment>
  </commentList>
</comments>
</file>

<file path=xl/comments5.xml><?xml version="1.0" encoding="utf-8"?>
<comments xmlns="http://schemas.openxmlformats.org/spreadsheetml/2006/main">
  <authors>
    <author>Vincent</author>
  </authors>
  <commentList>
    <comment ref="B22" authorId="0">
      <text>
        <r>
          <rPr>
            <b/>
            <sz val="9"/>
            <rFont val="Tahoma"/>
            <family val="0"/>
          </rPr>
          <t>Vincent:</t>
        </r>
        <r>
          <rPr>
            <sz val="9"/>
            <rFont val="Tahoma"/>
            <family val="0"/>
          </rPr>
          <t xml:space="preserve">
Selon Haute Ecole Spécialisée Bernoise</t>
        </r>
      </text>
    </comment>
    <comment ref="I22" authorId="0">
      <text>
        <r>
          <rPr>
            <b/>
            <sz val="9"/>
            <rFont val="Tahoma"/>
            <family val="0"/>
          </rPr>
          <t>Vincent:</t>
        </r>
        <r>
          <rPr>
            <sz val="9"/>
            <rFont val="Tahoma"/>
            <family val="0"/>
          </rPr>
          <t xml:space="preserve">
Pente constante selon les résultats de Branches et Grumes</t>
        </r>
      </text>
    </comment>
    <comment ref="B28" authorId="0">
      <text>
        <r>
          <rPr>
            <b/>
            <sz val="9"/>
            <rFont val="Tahoma"/>
            <family val="0"/>
          </rPr>
          <t>Vincent:</t>
        </r>
        <r>
          <rPr>
            <sz val="9"/>
            <rFont val="Tahoma"/>
            <family val="0"/>
          </rPr>
          <t xml:space="preserve">
Selon Haute Ecole Spécialisée Bernoise</t>
        </r>
      </text>
    </comment>
  </commentList>
</comments>
</file>

<file path=xl/comments7.xml><?xml version="1.0" encoding="utf-8"?>
<comments xmlns="http://schemas.openxmlformats.org/spreadsheetml/2006/main">
  <authors>
    <author>Vincent</author>
  </authors>
  <commentList>
    <comment ref="B1" authorId="0">
      <text>
        <r>
          <rPr>
            <b/>
            <sz val="9"/>
            <rFont val="Tahoma"/>
            <family val="0"/>
          </rPr>
          <t>Vincent:</t>
        </r>
        <r>
          <rPr>
            <sz val="9"/>
            <rFont val="Tahoma"/>
            <family val="0"/>
          </rPr>
          <t xml:space="preserve">
m3 selon FormMat: 
m3 bois
m3 tas
m3 plaquettes</t>
        </r>
      </text>
    </comment>
    <comment ref="C1" authorId="0">
      <text>
        <r>
          <rPr>
            <b/>
            <sz val="9"/>
            <rFont val="Tahoma"/>
            <family val="0"/>
          </rPr>
          <t>Vincent:</t>
        </r>
        <r>
          <rPr>
            <sz val="9"/>
            <rFont val="Tahoma"/>
            <family val="0"/>
          </rPr>
          <t xml:space="preserve">
Vincent:
m3 selon FormMat: 
m3 bois
m3 tas
m3 plaquettes</t>
        </r>
      </text>
    </comment>
  </commentList>
</comments>
</file>

<file path=xl/sharedStrings.xml><?xml version="1.0" encoding="utf-8"?>
<sst xmlns="http://schemas.openxmlformats.org/spreadsheetml/2006/main" count="256" uniqueCount="75">
  <si>
    <t>Résineux/feuillu</t>
  </si>
  <si>
    <t>Branches</t>
  </si>
  <si>
    <t>Teneur en eau x [%]</t>
  </si>
  <si>
    <t>y=mx+h</t>
  </si>
  <si>
    <t>Humidité du bois u [% atro]</t>
  </si>
  <si>
    <t>m=(Yb-Ya)/(Xb-Xa)</t>
  </si>
  <si>
    <t>h=(XbYa-XaYb)/(Xb-Xa)</t>
  </si>
  <si>
    <t>PCli [kWh/m3 pl]</t>
  </si>
  <si>
    <t>m</t>
  </si>
  <si>
    <t>h</t>
  </si>
  <si>
    <t>Résineux</t>
  </si>
  <si>
    <t>Grumes</t>
  </si>
  <si>
    <t>feuillu (hêtre)</t>
  </si>
  <si>
    <t>Cimes</t>
  </si>
  <si>
    <t>m=cste</t>
  </si>
  <si>
    <t>h=Yo-mXo</t>
  </si>
  <si>
    <t>Essence</t>
  </si>
  <si>
    <t>TypeMat</t>
  </si>
  <si>
    <t>FormMat</t>
  </si>
  <si>
    <t>br</t>
  </si>
  <si>
    <t>gr</t>
  </si>
  <si>
    <t>ci</t>
  </si>
  <si>
    <t>bo</t>
  </si>
  <si>
    <t>ta</t>
  </si>
  <si>
    <t>pl</t>
  </si>
  <si>
    <t>res</t>
  </si>
  <si>
    <t>feu</t>
  </si>
  <si>
    <t>Humidité</t>
  </si>
  <si>
    <t>Epicéa</t>
  </si>
  <si>
    <t>kWh/kg</t>
  </si>
  <si>
    <t>kWh/m3</t>
  </si>
  <si>
    <t>kWh/stère</t>
  </si>
  <si>
    <t>kWh/m3 bûche vrac</t>
  </si>
  <si>
    <t>kWh/m3 pl vrac</t>
  </si>
  <si>
    <t>kg/m3</t>
  </si>
  <si>
    <t>kg/stère</t>
  </si>
  <si>
    <t>kg/m3 pl</t>
  </si>
  <si>
    <t>Pin</t>
  </si>
  <si>
    <t>Hêtre</t>
  </si>
  <si>
    <t>Chêne</t>
  </si>
  <si>
    <t>Peuplier</t>
  </si>
  <si>
    <t>y=ax^2 + bx + c</t>
  </si>
  <si>
    <t>a</t>
  </si>
  <si>
    <t>b</t>
  </si>
  <si>
    <t>c</t>
  </si>
  <si>
    <t>Feuillu (hêtre)</t>
  </si>
  <si>
    <t>y=rho [kg/m3 bois plein]</t>
  </si>
  <si>
    <t>Résineux (Epicéa)</t>
  </si>
  <si>
    <t>FactConv_ta
(ta -&gt; bo, pl)</t>
  </si>
  <si>
    <t>Volume de l'entrepôt [m3]</t>
  </si>
  <si>
    <t>Volume annuel en transit
[m3 pl/a]</t>
  </si>
  <si>
    <t>CHF/m3 pl</t>
  </si>
  <si>
    <t>fonction puissance</t>
  </si>
  <si>
    <t>y = a * x^b</t>
  </si>
  <si>
    <r>
      <t>R</t>
    </r>
    <r>
      <rPr>
        <vertAlign val="superscript"/>
        <sz val="10"/>
        <rFont val="Arial"/>
        <family val="2"/>
      </rPr>
      <t>2</t>
    </r>
  </si>
  <si>
    <t>FactConv_pl
(pl -&gt; bo, ta)</t>
  </si>
  <si>
    <t>FactConv_bo
(bo -&gt; ta,pl)</t>
  </si>
  <si>
    <t>Selon Energie-Bois Suisse</t>
  </si>
  <si>
    <t>Selon données de différents gardes forestiers</t>
  </si>
  <si>
    <t>Selon travail de Cédric jacot, "Potentiel de valorisation des branches de résineux et de feuillus en Valais", Forêt Valais 2012</t>
  </si>
  <si>
    <t>Les autres données sont calculées à partir des facteurs ci-dessus</t>
  </si>
  <si>
    <t>Sur place dépôt
[CHF/m3 pl]</t>
  </si>
  <si>
    <t>Sur route forestière
[CHF/m3 pl]</t>
  </si>
  <si>
    <t>selon données entreprise déchiquetage "SODEFOR"</t>
  </si>
  <si>
    <t>selon données entreprise déchiquetage "La Coulette"</t>
  </si>
  <si>
    <t>Type de route</t>
  </si>
  <si>
    <t>route forestière pentue</t>
  </si>
  <si>
    <t>route forestière plate</t>
  </si>
  <si>
    <t>route de montagne</t>
  </si>
  <si>
    <t>route dans les localités en plaine</t>
  </si>
  <si>
    <t>route hors localité en plaine</t>
  </si>
  <si>
    <t>autoroute</t>
  </si>
  <si>
    <t>Vitesse moyenne [km/h]</t>
  </si>
  <si>
    <t>Stockage intermédiaire
[CHF/m3]</t>
  </si>
  <si>
    <t>Stockage Dépôt
[CHF/m3]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</si>
</sst>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00C]dddd\ d\ mmmm\ 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"/>
      <name val="Arial"/>
      <family val="0"/>
    </font>
    <font>
      <vertAlign val="superscript"/>
      <sz val="1"/>
      <name val="Arial"/>
      <family val="0"/>
    </font>
    <font>
      <vertAlign val="superscript"/>
      <sz val="10"/>
      <name val="Arial"/>
      <family val="2"/>
    </font>
    <font>
      <b/>
      <sz val="17.25"/>
      <name val="Calibri"/>
      <family val="2"/>
    </font>
    <font>
      <sz val="12"/>
      <name val="Calibri"/>
      <family val="2"/>
    </font>
    <font>
      <sz val="11.75"/>
      <name val="Calibri"/>
      <family val="2"/>
    </font>
    <font>
      <sz val="10.75"/>
      <name val="Calibri"/>
      <family val="2"/>
    </font>
    <font>
      <b/>
      <sz val="10.75"/>
      <name val="Calibri"/>
      <family val="2"/>
    </font>
    <font>
      <b/>
      <sz val="12"/>
      <name val="Calibri"/>
      <family val="2"/>
    </font>
    <font>
      <b/>
      <vertAlign val="superscript"/>
      <sz val="10.75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2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2" borderId="2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0" fontId="0" fillId="2" borderId="37" xfId="0" applyFill="1" applyBorder="1" applyAlignment="1">
      <alignment/>
    </xf>
    <xf numFmtId="0" fontId="0" fillId="3" borderId="29" xfId="0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2" fillId="0" borderId="38" xfId="0" applyFont="1" applyBorder="1" applyAlignment="1" applyProtection="1">
      <alignment horizontal="center" vertical="center" wrapText="1"/>
      <protection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2" fontId="0" fillId="0" borderId="2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ont="1" applyBorder="1" applyAlignment="1" applyProtection="1">
      <alignment/>
      <protection locked="0"/>
    </xf>
    <xf numFmtId="2" fontId="0" fillId="0" borderId="20" xfId="0" applyNumberFormat="1" applyFont="1" applyBorder="1" applyAlignment="1" applyProtection="1">
      <alignment/>
      <protection locked="0"/>
    </xf>
    <xf numFmtId="2" fontId="0" fillId="2" borderId="20" xfId="0" applyNumberFormat="1" applyFont="1" applyFill="1" applyBorder="1" applyAlignment="1" applyProtection="1">
      <alignment/>
      <protection locked="0"/>
    </xf>
    <xf numFmtId="2" fontId="0" fillId="2" borderId="22" xfId="0" applyNumberFormat="1" applyFont="1" applyFill="1" applyBorder="1" applyAlignment="1" applyProtection="1">
      <alignment/>
      <protection locked="0"/>
    </xf>
    <xf numFmtId="2" fontId="0" fillId="4" borderId="39" xfId="0" applyNumberFormat="1" applyFont="1" applyFill="1" applyBorder="1" applyAlignment="1" applyProtection="1">
      <alignment/>
      <protection locked="0"/>
    </xf>
    <xf numFmtId="2" fontId="0" fillId="5" borderId="20" xfId="0" applyNumberFormat="1" applyFont="1" applyFill="1" applyBorder="1" applyAlignment="1" applyProtection="1">
      <alignment/>
      <protection locked="0"/>
    </xf>
    <xf numFmtId="2" fontId="0" fillId="4" borderId="20" xfId="0" applyNumberFormat="1" applyFont="1" applyFill="1" applyBorder="1" applyAlignment="1" applyProtection="1">
      <alignment/>
      <protection locked="0"/>
    </xf>
    <xf numFmtId="2" fontId="0" fillId="5" borderId="22" xfId="0" applyNumberFormat="1" applyFont="1" applyFill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2" borderId="21" xfId="0" applyNumberFormat="1" applyFont="1" applyFill="1" applyBorder="1" applyAlignment="1" applyProtection="1">
      <alignment/>
      <protection locked="0"/>
    </xf>
    <xf numFmtId="2" fontId="0" fillId="4" borderId="9" xfId="0" applyNumberFormat="1" applyFont="1" applyFill="1" applyBorder="1" applyAlignment="1" applyProtection="1">
      <alignment/>
      <protection locked="0"/>
    </xf>
    <xf numFmtId="2" fontId="0" fillId="5" borderId="9" xfId="0" applyNumberFormat="1" applyFont="1" applyFill="1" applyBorder="1" applyAlignment="1" applyProtection="1">
      <alignment/>
      <protection locked="0"/>
    </xf>
    <xf numFmtId="2" fontId="0" fillId="2" borderId="23" xfId="0" applyNumberFormat="1" applyFont="1" applyFill="1" applyBorder="1" applyAlignment="1" applyProtection="1">
      <alignment/>
      <protection locked="0"/>
    </xf>
    <xf numFmtId="2" fontId="0" fillId="5" borderId="13" xfId="0" applyNumberFormat="1" applyFont="1" applyFill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 wrapText="1"/>
      <protection/>
    </xf>
    <xf numFmtId="2" fontId="0" fillId="0" borderId="39" xfId="0" applyNumberFormat="1" applyFont="1" applyFill="1" applyBorder="1" applyAlignment="1" applyProtection="1">
      <alignment/>
      <protection locked="0"/>
    </xf>
    <xf numFmtId="2" fontId="0" fillId="0" borderId="37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0" fontId="2" fillId="6" borderId="38" xfId="0" applyFont="1" applyFill="1" applyBorder="1" applyAlignment="1" applyProtection="1">
      <alignment horizontal="center" vertical="center"/>
      <protection/>
    </xf>
    <xf numFmtId="0" fontId="2" fillId="6" borderId="40" xfId="0" applyFont="1" applyFill="1" applyBorder="1" applyAlignment="1" applyProtection="1">
      <alignment horizontal="center" vertical="center"/>
      <protection/>
    </xf>
    <xf numFmtId="0" fontId="2" fillId="6" borderId="41" xfId="0" applyFont="1" applyFill="1" applyBorder="1" applyAlignment="1" applyProtection="1">
      <alignment horizontal="center" vertical="center"/>
      <protection/>
    </xf>
    <xf numFmtId="0" fontId="0" fillId="6" borderId="36" xfId="0" applyFill="1" applyBorder="1" applyAlignment="1" applyProtection="1">
      <alignment horizontal="center"/>
      <protection/>
    </xf>
    <xf numFmtId="0" fontId="0" fillId="6" borderId="27" xfId="0" applyFill="1" applyBorder="1" applyAlignment="1" applyProtection="1">
      <alignment horizontal="center"/>
      <protection/>
    </xf>
    <xf numFmtId="0" fontId="0" fillId="6" borderId="42" xfId="0" applyFill="1" applyBorder="1" applyAlignment="1" applyProtection="1">
      <alignment horizontal="center"/>
      <protection/>
    </xf>
    <xf numFmtId="0" fontId="0" fillId="6" borderId="21" xfId="0" applyFill="1" applyBorder="1" applyAlignment="1" applyProtection="1">
      <alignment horizontal="center"/>
      <protection/>
    </xf>
    <xf numFmtId="0" fontId="0" fillId="6" borderId="8" xfId="0" applyFill="1" applyBorder="1" applyAlignment="1" applyProtection="1">
      <alignment horizontal="center"/>
      <protection/>
    </xf>
    <xf numFmtId="0" fontId="0" fillId="6" borderId="43" xfId="0" applyFill="1" applyBorder="1" applyAlignment="1" applyProtection="1">
      <alignment horizontal="center"/>
      <protection/>
    </xf>
    <xf numFmtId="0" fontId="0" fillId="6" borderId="23" xfId="0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 horizontal="center"/>
      <protection/>
    </xf>
    <xf numFmtId="0" fontId="0" fillId="6" borderId="44" xfId="0" applyFill="1" applyBorder="1" applyAlignment="1" applyProtection="1">
      <alignment horizontal="center"/>
      <protection/>
    </xf>
    <xf numFmtId="0" fontId="2" fillId="6" borderId="38" xfId="0" applyFont="1" applyFill="1" applyBorder="1" applyAlignment="1" applyProtection="1">
      <alignment horizontal="center"/>
      <protection/>
    </xf>
    <xf numFmtId="0" fontId="2" fillId="6" borderId="41" xfId="0" applyFont="1" applyFill="1" applyBorder="1" applyAlignment="1" applyProtection="1">
      <alignment horizontal="center"/>
      <protection/>
    </xf>
    <xf numFmtId="0" fontId="2" fillId="6" borderId="16" xfId="0" applyFont="1" applyFill="1" applyBorder="1" applyAlignment="1" applyProtection="1">
      <alignment horizontal="center"/>
      <protection/>
    </xf>
    <xf numFmtId="0" fontId="2" fillId="6" borderId="24" xfId="0" applyFont="1" applyFill="1" applyBorder="1" applyAlignment="1" applyProtection="1">
      <alignment horizontal="center"/>
      <protection/>
    </xf>
    <xf numFmtId="0" fontId="2" fillId="6" borderId="45" xfId="0" applyFont="1" applyFill="1" applyBorder="1" applyAlignment="1" applyProtection="1">
      <alignment horizontal="center"/>
      <protection/>
    </xf>
    <xf numFmtId="0" fontId="2" fillId="6" borderId="38" xfId="0" applyFont="1" applyFill="1" applyBorder="1" applyAlignment="1" applyProtection="1">
      <alignment horizontal="center" vertical="center" wrapText="1"/>
      <protection/>
    </xf>
    <xf numFmtId="0" fontId="0" fillId="6" borderId="39" xfId="0" applyFill="1" applyBorder="1" applyAlignment="1" applyProtection="1">
      <alignment horizontal="center"/>
      <protection/>
    </xf>
    <xf numFmtId="0" fontId="0" fillId="6" borderId="20" xfId="0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 horizontal="left"/>
      <protection/>
    </xf>
    <xf numFmtId="0" fontId="0" fillId="6" borderId="21" xfId="0" applyFill="1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RhoApp_details!$C$2:$G$2</c:f>
              <c:numCache/>
            </c:numRef>
          </c:xVal>
          <c:yVal>
            <c:numRef>
              <c:f>RhoApp_details!$C$12:$G$12</c:f>
              <c:numCache/>
            </c:numRef>
          </c:yVal>
          <c:smooth val="0"/>
        </c:ser>
        <c:axId val="5780574"/>
        <c:axId val="52025167"/>
      </c:scatterChart>
      <c:val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crossBetween val="midCat"/>
        <c:dispUnits/>
      </c:valAx>
      <c:valAx>
        <c:axId val="5202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Résineux (Epicéa)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/>
            </c:trendlineLbl>
          </c:trendline>
          <c:xVal>
            <c:numRef>
              <c:f>RhoApp_details!$C$2:$G$2</c:f>
              <c:numCache/>
            </c:numRef>
          </c:xVal>
          <c:yVal>
            <c:numRef>
              <c:f>RhoApp_details!$C$8:$G$8</c:f>
              <c:numCache/>
            </c:numRef>
          </c:yVal>
          <c:smooth val="0"/>
        </c:ser>
        <c:ser>
          <c:idx val="1"/>
          <c:order val="1"/>
          <c:tx>
            <c:v>Feuillu (Hêtre)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/>
            </c:trendlineLbl>
          </c:trendline>
          <c:xVal>
            <c:numRef>
              <c:f>RhoApp_details!$C$2:$G$2</c:f>
              <c:numCache/>
            </c:numRef>
          </c:xVal>
          <c:yVal>
            <c:numRef>
              <c:f>RhoApp_details!$C$24:$G$24</c:f>
              <c:numCache/>
            </c:numRef>
          </c:yVal>
          <c:smooth val="0"/>
        </c:ser>
        <c:axId val="65573320"/>
        <c:axId val="53288969"/>
      </c:scatterChart>
      <c:valAx>
        <c:axId val="6557332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Teneur en eau x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crossBetween val="midCat"/>
        <c:dispUnits/>
      </c:valAx>
      <c:valAx>
        <c:axId val="5328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Masse volumique [kg/m3 bois]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Coûts d'un entrepôt intermédiaire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175"/>
          <c:w val="0.780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v>8000 m3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we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StockagePl_details!$A$4:$A$10</c:f>
              <c:numCache/>
            </c:numRef>
          </c:xVal>
          <c:yVal>
            <c:numRef>
              <c:f>StockagePl_details!$B$4:$B$10</c:f>
              <c:numCache/>
            </c:numRef>
          </c:yVal>
          <c:smooth val="1"/>
        </c:ser>
        <c:ser>
          <c:idx val="1"/>
          <c:order val="1"/>
          <c:tx>
            <c:v>4000 m3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FF9900"/>
                </a:solidFill>
              </a:ln>
            </c:spPr>
            <c:trendlineType val="powe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StockagePl_details!$A$4:$A$10</c:f>
              <c:numCache/>
            </c:numRef>
          </c:xVal>
          <c:yVal>
            <c:numRef>
              <c:f>StockagePl_details!$C$4:$C$10</c:f>
              <c:numCache/>
            </c:numRef>
          </c:yVal>
          <c:smooth val="1"/>
        </c:ser>
        <c:ser>
          <c:idx val="2"/>
          <c:order val="2"/>
          <c:tx>
            <c:v>2000 m3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powe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StockagePl_details!$A$4:$A$10</c:f>
              <c:numCache/>
            </c:numRef>
          </c:xVal>
          <c:yVal>
            <c:numRef>
              <c:f>StockagePl_details!$D$4:$D$10</c:f>
              <c:numCache/>
            </c:numRef>
          </c:yVal>
          <c:smooth val="1"/>
        </c:ser>
        <c:ser>
          <c:idx val="3"/>
          <c:order val="3"/>
          <c:tx>
            <c:v>1000 m3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powe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StockagePl_details!$A$4:$A$10</c:f>
              <c:numCache/>
            </c:numRef>
          </c:xVal>
          <c:yVal>
            <c:numRef>
              <c:f>StockagePl_details!$E$4:$E$10</c:f>
              <c:numCache/>
            </c:numRef>
          </c:yVal>
          <c:smooth val="1"/>
        </c:ser>
        <c:ser>
          <c:idx val="4"/>
          <c:order val="4"/>
          <c:tx>
            <c:v>500 m3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StockagePl_details!$A$4:$A$10</c:f>
              <c:numCache/>
            </c:numRef>
          </c:xVal>
          <c:yVal>
            <c:numRef>
              <c:f>StockagePl_details!$F$4:$F$10</c:f>
              <c:numCache/>
            </c:numRef>
          </c:yVal>
          <c:smooth val="1"/>
        </c:ser>
        <c:axId val="9838674"/>
        <c:axId val="21439203"/>
      </c:scatterChart>
      <c:valAx>
        <c:axId val="9838674"/>
        <c:scaling>
          <c:orientation val="minMax"/>
          <c:max val="3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Volume annuel en transit [m3pl/a]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crossBetween val="midCat"/>
        <c:dispUnits/>
        <c:majorUnit val="4000"/>
        <c:minorUnit val="2000"/>
      </c:valAx>
      <c:valAx>
        <c:axId val="21439203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Coûts [CHF/m3 pl]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152400</xdr:rowOff>
    </xdr:from>
    <xdr:to>
      <xdr:col>7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953000" y="4438650"/>
        <a:ext cx="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133350</xdr:rowOff>
    </xdr:from>
    <xdr:to>
      <xdr:col>18</xdr:col>
      <xdr:colOff>552450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5562600" y="1638300"/>
        <a:ext cx="71247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95250</xdr:rowOff>
    </xdr:from>
    <xdr:to>
      <xdr:col>19</xdr:col>
      <xdr:colOff>352425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6181725" y="1247775"/>
        <a:ext cx="8105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ns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Outputs"/>
      <sheetName val="Model"/>
      <sheetName val="Sheet3"/>
    </sheetNames>
    <sheetDataSet>
      <sheetData sheetId="3"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4000</v>
          </cell>
        </row>
        <row r="6">
          <cell r="A6">
            <v>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Outputs"/>
      <sheetName val="rho_teneur-eau"/>
      <sheetName val="Sheet1"/>
      <sheetName val="Sheet4"/>
    </sheetNames>
    <sheetDataSet>
      <sheetData sheetId="4">
        <row r="2">
          <cell r="A2" t="str">
            <v>transport bois long avec remorque</v>
          </cell>
          <cell r="B2" t="str">
            <v>oui</v>
          </cell>
          <cell r="C2" t="str">
            <v>frais</v>
          </cell>
          <cell r="D2" t="str">
            <v>Billons</v>
          </cell>
        </row>
        <row r="3">
          <cell r="A3" t="str">
            <v>transport bois long sans remorque</v>
          </cell>
          <cell r="B3" t="str">
            <v>non</v>
          </cell>
          <cell r="C3" t="str">
            <v>sec</v>
          </cell>
          <cell r="D3" t="str">
            <v>Plaquettes</v>
          </cell>
        </row>
        <row r="4">
          <cell r="A4" t="str">
            <v>container sans remorque</v>
          </cell>
          <cell r="D4" t="str">
            <v>Branches/cimes</v>
          </cell>
        </row>
        <row r="5">
          <cell r="A5" t="str">
            <v>container avec remorque</v>
          </cell>
        </row>
        <row r="6">
          <cell r="A6" t="str">
            <v>semi-remorque avec parois latérale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19"/>
  <sheetViews>
    <sheetView workbookViewId="0" topLeftCell="A1">
      <selection activeCell="D2" sqref="D2:F19"/>
    </sheetView>
  </sheetViews>
  <sheetFormatPr defaultColWidth="9.140625" defaultRowHeight="12.75"/>
  <cols>
    <col min="1" max="3" width="9.140625" style="148" customWidth="1"/>
    <col min="4" max="4" width="13.8515625" style="148" customWidth="1"/>
    <col min="5" max="5" width="15.00390625" style="148" customWidth="1"/>
    <col min="6" max="6" width="14.57421875" style="148" customWidth="1"/>
    <col min="7" max="7" width="9.140625" style="148" customWidth="1"/>
    <col min="8" max="8" width="10.140625" style="148" bestFit="1" customWidth="1"/>
    <col min="9" max="16384" width="9.140625" style="148" customWidth="1"/>
  </cols>
  <sheetData>
    <row r="1" spans="1:6" ht="39" thickBot="1">
      <c r="A1" s="123" t="s">
        <v>16</v>
      </c>
      <c r="B1" s="124" t="s">
        <v>17</v>
      </c>
      <c r="C1" s="125" t="s">
        <v>18</v>
      </c>
      <c r="D1" s="162" t="s">
        <v>56</v>
      </c>
      <c r="E1" s="163" t="s">
        <v>48</v>
      </c>
      <c r="F1" s="164" t="s">
        <v>55</v>
      </c>
    </row>
    <row r="2" spans="1:8" ht="12.75">
      <c r="A2" s="126" t="s">
        <v>26</v>
      </c>
      <c r="B2" s="127" t="s">
        <v>20</v>
      </c>
      <c r="C2" s="128" t="s">
        <v>22</v>
      </c>
      <c r="D2" s="102">
        <v>1</v>
      </c>
      <c r="E2" s="106">
        <v>0.7</v>
      </c>
      <c r="F2" s="112">
        <f>1/2.8</f>
        <v>0.35714285714285715</v>
      </c>
      <c r="H2" s="155" t="s">
        <v>57</v>
      </c>
    </row>
    <row r="3" spans="1:8" ht="12.75">
      <c r="A3" s="129" t="s">
        <v>26</v>
      </c>
      <c r="B3" s="130" t="s">
        <v>20</v>
      </c>
      <c r="C3" s="131" t="s">
        <v>23</v>
      </c>
      <c r="D3" s="103">
        <f>1/0.7</f>
        <v>1.4285714285714286</v>
      </c>
      <c r="E3" s="103">
        <v>1</v>
      </c>
      <c r="F3" s="110">
        <f>1/2.8/0.7</f>
        <v>0.5102040816326531</v>
      </c>
      <c r="H3" s="154" t="s">
        <v>58</v>
      </c>
    </row>
    <row r="4" spans="1:8" ht="12.75">
      <c r="A4" s="129" t="s">
        <v>26</v>
      </c>
      <c r="B4" s="130" t="s">
        <v>20</v>
      </c>
      <c r="C4" s="131" t="s">
        <v>24</v>
      </c>
      <c r="D4" s="104">
        <v>2.8</v>
      </c>
      <c r="E4" s="103">
        <f>1*0.7*2.8</f>
        <v>1.9599999999999997</v>
      </c>
      <c r="F4" s="110">
        <v>1</v>
      </c>
      <c r="H4" s="156" t="s">
        <v>59</v>
      </c>
    </row>
    <row r="5" spans="1:8" ht="12.75">
      <c r="A5" s="129" t="s">
        <v>26</v>
      </c>
      <c r="B5" s="130" t="s">
        <v>19</v>
      </c>
      <c r="C5" s="131" t="s">
        <v>22</v>
      </c>
      <c r="D5" s="103">
        <v>1</v>
      </c>
      <c r="E5" s="103">
        <f>1/2.8*0.5</f>
        <v>0.17857142857142858</v>
      </c>
      <c r="F5" s="110">
        <f>1/2.8</f>
        <v>0.35714285714285715</v>
      </c>
      <c r="H5" s="157" t="s">
        <v>60</v>
      </c>
    </row>
    <row r="6" spans="1:6" ht="12.75">
      <c r="A6" s="129" t="s">
        <v>26</v>
      </c>
      <c r="B6" s="130" t="s">
        <v>19</v>
      </c>
      <c r="C6" s="131" t="s">
        <v>23</v>
      </c>
      <c r="D6" s="103">
        <f>2.8/0.5</f>
        <v>5.6</v>
      </c>
      <c r="E6" s="103">
        <v>1</v>
      </c>
      <c r="F6" s="110">
        <f>1/0.5</f>
        <v>2</v>
      </c>
    </row>
    <row r="7" spans="1:6" ht="12.75">
      <c r="A7" s="129" t="s">
        <v>26</v>
      </c>
      <c r="B7" s="130" t="s">
        <v>19</v>
      </c>
      <c r="C7" s="131" t="s">
        <v>24</v>
      </c>
      <c r="D7" s="104">
        <v>2.8</v>
      </c>
      <c r="E7" s="107">
        <v>0.5</v>
      </c>
      <c r="F7" s="110">
        <v>1</v>
      </c>
    </row>
    <row r="8" spans="1:6" ht="12.75">
      <c r="A8" s="129" t="s">
        <v>26</v>
      </c>
      <c r="B8" s="130" t="s">
        <v>21</v>
      </c>
      <c r="C8" s="131" t="s">
        <v>22</v>
      </c>
      <c r="D8" s="103">
        <v>1</v>
      </c>
      <c r="E8" s="103">
        <v>0.18</v>
      </c>
      <c r="F8" s="110">
        <f>1/2.8</f>
        <v>0.35714285714285715</v>
      </c>
    </row>
    <row r="9" spans="1:6" ht="12.75">
      <c r="A9" s="129" t="s">
        <v>26</v>
      </c>
      <c r="B9" s="130" t="s">
        <v>21</v>
      </c>
      <c r="C9" s="131" t="s">
        <v>23</v>
      </c>
      <c r="D9" s="103">
        <f>2.8/0.5</f>
        <v>5.6</v>
      </c>
      <c r="E9" s="103">
        <v>1</v>
      </c>
      <c r="F9" s="110">
        <f>1/0.5</f>
        <v>2</v>
      </c>
    </row>
    <row r="10" spans="1:6" ht="12.75">
      <c r="A10" s="129" t="s">
        <v>26</v>
      </c>
      <c r="B10" s="130" t="s">
        <v>21</v>
      </c>
      <c r="C10" s="131" t="s">
        <v>24</v>
      </c>
      <c r="D10" s="104">
        <v>2.8</v>
      </c>
      <c r="E10" s="107">
        <v>0.5</v>
      </c>
      <c r="F10" s="110">
        <v>1</v>
      </c>
    </row>
    <row r="11" spans="1:6" ht="12.75">
      <c r="A11" s="129" t="s">
        <v>25</v>
      </c>
      <c r="B11" s="130" t="s">
        <v>20</v>
      </c>
      <c r="C11" s="131" t="s">
        <v>22</v>
      </c>
      <c r="D11" s="103">
        <v>1</v>
      </c>
      <c r="E11" s="108">
        <v>0.7</v>
      </c>
      <c r="F11" s="110">
        <f>1/2.8</f>
        <v>0.35714285714285715</v>
      </c>
    </row>
    <row r="12" spans="1:6" ht="12.75">
      <c r="A12" s="129" t="s">
        <v>25</v>
      </c>
      <c r="B12" s="130" t="s">
        <v>20</v>
      </c>
      <c r="C12" s="131" t="s">
        <v>23</v>
      </c>
      <c r="D12" s="103">
        <f>1/0.7</f>
        <v>1.4285714285714286</v>
      </c>
      <c r="E12" s="103">
        <v>1</v>
      </c>
      <c r="F12" s="110">
        <f>1/2.8/0.7</f>
        <v>0.5102040816326531</v>
      </c>
    </row>
    <row r="13" spans="1:6" ht="12.75">
      <c r="A13" s="129" t="s">
        <v>25</v>
      </c>
      <c r="B13" s="130" t="s">
        <v>20</v>
      </c>
      <c r="C13" s="131" t="s">
        <v>24</v>
      </c>
      <c r="D13" s="104">
        <v>2.8</v>
      </c>
      <c r="E13" s="103">
        <v>1.96</v>
      </c>
      <c r="F13" s="110">
        <v>1</v>
      </c>
    </row>
    <row r="14" spans="1:6" ht="12.75">
      <c r="A14" s="129" t="s">
        <v>25</v>
      </c>
      <c r="B14" s="130" t="s">
        <v>19</v>
      </c>
      <c r="C14" s="131" t="s">
        <v>22</v>
      </c>
      <c r="D14" s="103">
        <v>1</v>
      </c>
      <c r="E14" s="103">
        <v>0.18</v>
      </c>
      <c r="F14" s="110">
        <f>1/2.8</f>
        <v>0.35714285714285715</v>
      </c>
    </row>
    <row r="15" spans="1:6" ht="12.75">
      <c r="A15" s="129" t="s">
        <v>25</v>
      </c>
      <c r="B15" s="130" t="s">
        <v>19</v>
      </c>
      <c r="C15" s="131" t="s">
        <v>23</v>
      </c>
      <c r="D15" s="103">
        <f>2.8/0.5</f>
        <v>5.6</v>
      </c>
      <c r="E15" s="103">
        <v>1</v>
      </c>
      <c r="F15" s="110">
        <f>1/0.5</f>
        <v>2</v>
      </c>
    </row>
    <row r="16" spans="1:6" ht="12.75">
      <c r="A16" s="129" t="s">
        <v>25</v>
      </c>
      <c r="B16" s="130" t="s">
        <v>19</v>
      </c>
      <c r="C16" s="131" t="s">
        <v>24</v>
      </c>
      <c r="D16" s="104">
        <v>2.8</v>
      </c>
      <c r="E16" s="107">
        <v>0.5</v>
      </c>
      <c r="F16" s="110">
        <v>1</v>
      </c>
    </row>
    <row r="17" spans="1:6" ht="12.75">
      <c r="A17" s="129" t="s">
        <v>25</v>
      </c>
      <c r="B17" s="130" t="s">
        <v>21</v>
      </c>
      <c r="C17" s="131" t="s">
        <v>22</v>
      </c>
      <c r="D17" s="103">
        <v>1</v>
      </c>
      <c r="E17" s="103">
        <v>0.18</v>
      </c>
      <c r="F17" s="110">
        <f>1/2.8</f>
        <v>0.35714285714285715</v>
      </c>
    </row>
    <row r="18" spans="1:6" ht="12.75">
      <c r="A18" s="129" t="s">
        <v>25</v>
      </c>
      <c r="B18" s="130" t="s">
        <v>21</v>
      </c>
      <c r="C18" s="131" t="s">
        <v>23</v>
      </c>
      <c r="D18" s="103">
        <f>2.8/0.5</f>
        <v>5.6</v>
      </c>
      <c r="E18" s="103">
        <v>1</v>
      </c>
      <c r="F18" s="110">
        <f>1/0.5</f>
        <v>2</v>
      </c>
    </row>
    <row r="19" spans="1:6" ht="13.5" thickBot="1">
      <c r="A19" s="132" t="s">
        <v>25</v>
      </c>
      <c r="B19" s="133" t="s">
        <v>21</v>
      </c>
      <c r="C19" s="134" t="s">
        <v>24</v>
      </c>
      <c r="D19" s="105">
        <v>2.8</v>
      </c>
      <c r="E19" s="109">
        <v>0.5</v>
      </c>
      <c r="F19" s="111">
        <v>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B7"/>
  <sheetViews>
    <sheetView tabSelected="1" workbookViewId="0" topLeftCell="A1">
      <selection activeCell="A9" sqref="A9"/>
    </sheetView>
  </sheetViews>
  <sheetFormatPr defaultColWidth="9.140625" defaultRowHeight="12.75"/>
  <cols>
    <col min="1" max="1" width="28.7109375" style="148" bestFit="1" customWidth="1"/>
    <col min="2" max="2" width="17.7109375" style="148" customWidth="1"/>
    <col min="3" max="16384" width="9.140625" style="148" customWidth="1"/>
  </cols>
  <sheetData>
    <row r="1" spans="1:2" ht="26.25" thickBot="1">
      <c r="A1" s="140" t="s">
        <v>65</v>
      </c>
      <c r="B1" s="118" t="s">
        <v>72</v>
      </c>
    </row>
    <row r="2" spans="1:2" ht="12.75">
      <c r="A2" s="144" t="s">
        <v>66</v>
      </c>
      <c r="B2" s="146">
        <v>15</v>
      </c>
    </row>
    <row r="3" spans="1:2" ht="12.75">
      <c r="A3" s="145" t="s">
        <v>67</v>
      </c>
      <c r="B3" s="147">
        <v>25</v>
      </c>
    </row>
    <row r="4" spans="1:2" ht="12.75">
      <c r="A4" s="145" t="s">
        <v>68</v>
      </c>
      <c r="B4" s="147">
        <v>45</v>
      </c>
    </row>
    <row r="5" spans="1:2" ht="12.75">
      <c r="A5" s="145" t="s">
        <v>69</v>
      </c>
      <c r="B5" s="147">
        <v>45</v>
      </c>
    </row>
    <row r="6" spans="1:2" ht="12.75">
      <c r="A6" s="145" t="s">
        <v>70</v>
      </c>
      <c r="B6" s="147">
        <v>70</v>
      </c>
    </row>
    <row r="7" spans="1:2" ht="12.75">
      <c r="A7" s="145" t="s">
        <v>71</v>
      </c>
      <c r="B7" s="147">
        <v>75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"/>
  <sheetViews>
    <sheetView workbookViewId="0" topLeftCell="A1">
      <selection activeCell="C2" sqref="C2:E3"/>
    </sheetView>
  </sheetViews>
  <sheetFormatPr defaultColWidth="9.140625" defaultRowHeight="12.75"/>
  <cols>
    <col min="1" max="16384" width="9.140625" style="148" customWidth="1"/>
  </cols>
  <sheetData>
    <row r="1" spans="1:5" ht="13.5" thickBot="1">
      <c r="A1" s="135" t="s">
        <v>16</v>
      </c>
      <c r="B1" s="136" t="s">
        <v>18</v>
      </c>
      <c r="C1" s="85" t="s">
        <v>42</v>
      </c>
      <c r="D1" s="160" t="s">
        <v>43</v>
      </c>
      <c r="E1" s="161" t="s">
        <v>44</v>
      </c>
    </row>
    <row r="2" spans="1:5" ht="12.75">
      <c r="A2" s="126" t="s">
        <v>26</v>
      </c>
      <c r="B2" s="127" t="s">
        <v>22</v>
      </c>
      <c r="C2" s="71">
        <f>RhoApp_details!J$6</f>
        <v>0.1458</v>
      </c>
      <c r="D2" s="86">
        <f>RhoApp_details!K$6</f>
        <v>3.7834</v>
      </c>
      <c r="E2" s="87">
        <f>RhoApp_details!L$6</f>
        <v>560.7</v>
      </c>
    </row>
    <row r="3" spans="1:5" ht="13.5" thickBot="1">
      <c r="A3" s="132" t="s">
        <v>25</v>
      </c>
      <c r="B3" s="133" t="s">
        <v>22</v>
      </c>
      <c r="C3" s="72">
        <f>RhoApp_details!J$5</f>
        <v>0.0989</v>
      </c>
      <c r="D3" s="83">
        <f>RhoApp_details!K$5</f>
        <v>2.5713</v>
      </c>
      <c r="E3" s="84">
        <f>RhoApp_details!L$5</f>
        <v>380.85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2"/>
  <sheetViews>
    <sheetView workbookViewId="0" topLeftCell="A1">
      <selection activeCell="L32" sqref="L32"/>
    </sheetView>
  </sheetViews>
  <sheetFormatPr defaultColWidth="9.140625" defaultRowHeight="12.75"/>
  <cols>
    <col min="2" max="2" width="19.421875" style="0" bestFit="1" customWidth="1"/>
    <col min="9" max="9" width="16.28125" style="0" bestFit="1" customWidth="1"/>
  </cols>
  <sheetData>
    <row r="1" spans="2:7" ht="13.5" thickBot="1">
      <c r="B1" t="s">
        <v>27</v>
      </c>
      <c r="C1" s="66">
        <f>100*C2/(100-C2)</f>
        <v>0</v>
      </c>
      <c r="D1" s="66">
        <f>100*D2/(100-D2)</f>
        <v>17.647058823529413</v>
      </c>
      <c r="E1" s="66">
        <f>100*E2/(100-E2)</f>
        <v>25</v>
      </c>
      <c r="F1" s="66">
        <f>100*F2/(100-F2)</f>
        <v>42.857142857142854</v>
      </c>
      <c r="G1" s="66">
        <f>100*G2/(100-G2)</f>
        <v>100</v>
      </c>
    </row>
    <row r="2" spans="2:10" ht="13.5" thickBot="1">
      <c r="B2" s="34" t="s">
        <v>2</v>
      </c>
      <c r="C2" s="35">
        <v>0</v>
      </c>
      <c r="D2" s="35">
        <v>15</v>
      </c>
      <c r="E2" s="35">
        <v>20</v>
      </c>
      <c r="F2" s="35">
        <v>30</v>
      </c>
      <c r="G2" s="36">
        <v>50</v>
      </c>
      <c r="J2" t="s">
        <v>46</v>
      </c>
    </row>
    <row r="3" spans="1:10" ht="13.5" thickBot="1">
      <c r="A3" s="165" t="s">
        <v>28</v>
      </c>
      <c r="B3" s="37" t="s">
        <v>29</v>
      </c>
      <c r="C3" s="38">
        <v>5.2</v>
      </c>
      <c r="D3" s="39">
        <v>4.32</v>
      </c>
      <c r="E3" s="39">
        <v>4.02</v>
      </c>
      <c r="F3" s="39">
        <v>3.44</v>
      </c>
      <c r="G3" s="40">
        <v>2.26</v>
      </c>
      <c r="J3" t="s">
        <v>41</v>
      </c>
    </row>
    <row r="4" spans="1:12" ht="13.5" thickBot="1">
      <c r="A4" s="166"/>
      <c r="B4" s="41" t="s">
        <v>30</v>
      </c>
      <c r="C4" s="42">
        <v>1971</v>
      </c>
      <c r="D4" s="43">
        <v>1926</v>
      </c>
      <c r="E4" s="43">
        <v>1904</v>
      </c>
      <c r="F4" s="43">
        <v>1863</v>
      </c>
      <c r="G4" s="44">
        <v>1713</v>
      </c>
      <c r="I4" s="19"/>
      <c r="J4" s="17" t="s">
        <v>42</v>
      </c>
      <c r="K4" s="68" t="s">
        <v>43</v>
      </c>
      <c r="L4" s="69" t="s">
        <v>44</v>
      </c>
    </row>
    <row r="5" spans="1:12" ht="12.75">
      <c r="A5" s="166"/>
      <c r="B5" s="41" t="s">
        <v>31</v>
      </c>
      <c r="C5" s="42">
        <v>1380</v>
      </c>
      <c r="D5" s="43">
        <v>1348</v>
      </c>
      <c r="E5" s="43">
        <v>1333</v>
      </c>
      <c r="F5" s="43">
        <v>1304</v>
      </c>
      <c r="G5" s="44">
        <v>1199</v>
      </c>
      <c r="I5" s="77" t="s">
        <v>47</v>
      </c>
      <c r="J5" s="67">
        <v>0.0989</v>
      </c>
      <c r="K5" s="64">
        <v>2.5713</v>
      </c>
      <c r="L5" s="65">
        <v>380.85</v>
      </c>
    </row>
    <row r="6" spans="1:12" ht="13.5" thickBot="1">
      <c r="A6" s="166"/>
      <c r="B6" s="41" t="s">
        <v>32</v>
      </c>
      <c r="C6" s="42">
        <v>895</v>
      </c>
      <c r="D6" s="43">
        <v>875</v>
      </c>
      <c r="E6" s="43">
        <v>865</v>
      </c>
      <c r="F6" s="43">
        <v>846</v>
      </c>
      <c r="G6" s="44">
        <v>778</v>
      </c>
      <c r="I6" s="82" t="s">
        <v>45</v>
      </c>
      <c r="J6" s="27">
        <v>0.1458</v>
      </c>
      <c r="K6" s="28">
        <v>3.7834</v>
      </c>
      <c r="L6" s="29">
        <v>560.7</v>
      </c>
    </row>
    <row r="7" spans="1:7" ht="12.75">
      <c r="A7" s="166"/>
      <c r="B7" s="41" t="s">
        <v>33</v>
      </c>
      <c r="C7" s="42">
        <v>788</v>
      </c>
      <c r="D7" s="43">
        <v>770</v>
      </c>
      <c r="E7" s="43">
        <v>762</v>
      </c>
      <c r="F7" s="43">
        <v>745</v>
      </c>
      <c r="G7" s="44">
        <v>685</v>
      </c>
    </row>
    <row r="8" spans="1:7" ht="12.75">
      <c r="A8" s="166"/>
      <c r="B8" s="73" t="s">
        <v>34</v>
      </c>
      <c r="C8" s="74">
        <f>C4/C3</f>
        <v>379.03846153846155</v>
      </c>
      <c r="D8" s="75">
        <f>D4/D3</f>
        <v>445.8333333333333</v>
      </c>
      <c r="E8" s="75">
        <f>E4/E3</f>
        <v>473.63184079601996</v>
      </c>
      <c r="F8" s="75">
        <f>F4/F3</f>
        <v>541.5697674418604</v>
      </c>
      <c r="G8" s="76">
        <f>G4/G3</f>
        <v>757.9646017699116</v>
      </c>
    </row>
    <row r="9" spans="1:7" ht="12.75">
      <c r="A9" s="167"/>
      <c r="B9" s="48" t="s">
        <v>35</v>
      </c>
      <c r="C9" s="49">
        <f>C5/C3</f>
        <v>265.38461538461536</v>
      </c>
      <c r="D9" s="49">
        <f>D5/D3</f>
        <v>312.037037037037</v>
      </c>
      <c r="E9" s="49">
        <f>E5/E3</f>
        <v>331.59203980099505</v>
      </c>
      <c r="F9" s="49">
        <f>F5/F3</f>
        <v>379.06976744186045</v>
      </c>
      <c r="G9" s="49">
        <f>G5/G3</f>
        <v>530.5309734513274</v>
      </c>
    </row>
    <row r="10" spans="1:7" ht="13.5" thickBot="1">
      <c r="A10" s="168"/>
      <c r="B10" s="50" t="s">
        <v>36</v>
      </c>
      <c r="C10" s="51">
        <f>C7/C3</f>
        <v>151.53846153846155</v>
      </c>
      <c r="D10" s="52">
        <f>D7/D3</f>
        <v>178.24074074074073</v>
      </c>
      <c r="E10" s="52">
        <f>E7/E3</f>
        <v>189.55223880597018</v>
      </c>
      <c r="F10" s="52">
        <f>F7/F3</f>
        <v>216.56976744186048</v>
      </c>
      <c r="G10" s="53">
        <f>G7/G3</f>
        <v>303.0973451327434</v>
      </c>
    </row>
    <row r="11" spans="1:7" ht="12.75">
      <c r="A11" s="169" t="s">
        <v>37</v>
      </c>
      <c r="B11" s="54" t="s">
        <v>29</v>
      </c>
      <c r="C11" s="55">
        <v>5.2</v>
      </c>
      <c r="D11" s="56">
        <v>4.32</v>
      </c>
      <c r="E11" s="56">
        <v>4.02</v>
      </c>
      <c r="F11" s="56">
        <v>3.44</v>
      </c>
      <c r="G11" s="57">
        <v>2.26</v>
      </c>
    </row>
    <row r="12" spans="1:7" ht="12.75">
      <c r="A12" s="166"/>
      <c r="B12" s="41" t="s">
        <v>30</v>
      </c>
      <c r="C12" s="42">
        <v>2241</v>
      </c>
      <c r="D12" s="43">
        <v>2190</v>
      </c>
      <c r="E12" s="43">
        <v>2166</v>
      </c>
      <c r="F12" s="43">
        <v>2118</v>
      </c>
      <c r="G12" s="44">
        <v>1948</v>
      </c>
    </row>
    <row r="13" spans="1:7" ht="12.75">
      <c r="A13" s="166"/>
      <c r="B13" s="41" t="s">
        <v>31</v>
      </c>
      <c r="C13" s="42">
        <v>1569</v>
      </c>
      <c r="D13" s="43">
        <v>1533</v>
      </c>
      <c r="E13" s="43">
        <v>1516</v>
      </c>
      <c r="F13" s="43">
        <v>1483</v>
      </c>
      <c r="G13" s="44">
        <v>1364</v>
      </c>
    </row>
    <row r="14" spans="1:7" ht="12.75">
      <c r="A14" s="166"/>
      <c r="B14" s="41" t="s">
        <v>32</v>
      </c>
      <c r="C14" s="42">
        <v>1018</v>
      </c>
      <c r="D14" s="43">
        <v>995</v>
      </c>
      <c r="E14" s="43">
        <v>984</v>
      </c>
      <c r="F14" s="43">
        <v>962</v>
      </c>
      <c r="G14" s="44">
        <v>885</v>
      </c>
    </row>
    <row r="15" spans="1:7" ht="12.75">
      <c r="A15" s="166"/>
      <c r="B15" s="41" t="s">
        <v>33</v>
      </c>
      <c r="C15" s="42">
        <v>896</v>
      </c>
      <c r="D15" s="43">
        <v>876</v>
      </c>
      <c r="E15" s="43">
        <v>866</v>
      </c>
      <c r="F15" s="43">
        <v>847</v>
      </c>
      <c r="G15" s="44">
        <v>779</v>
      </c>
    </row>
    <row r="16" spans="1:7" ht="12.75">
      <c r="A16" s="166"/>
      <c r="B16" s="48" t="s">
        <v>35</v>
      </c>
      <c r="C16" s="49">
        <f>C13/C11</f>
        <v>301.7307692307692</v>
      </c>
      <c r="D16" s="49">
        <f>D13/D11</f>
        <v>354.8611111111111</v>
      </c>
      <c r="E16" s="49">
        <f>E13/E11</f>
        <v>377.11442786069654</v>
      </c>
      <c r="F16" s="49">
        <f>F13/F11</f>
        <v>431.10465116279073</v>
      </c>
      <c r="G16" s="49">
        <f>G13/G11</f>
        <v>603.5398230088496</v>
      </c>
    </row>
    <row r="17" spans="1:7" ht="12.75">
      <c r="A17" s="166"/>
      <c r="B17" s="41" t="s">
        <v>34</v>
      </c>
      <c r="C17" s="45">
        <f>C12/C11</f>
        <v>430.96153846153845</v>
      </c>
      <c r="D17" s="46">
        <f>D12/D11</f>
        <v>506.9444444444444</v>
      </c>
      <c r="E17" s="46">
        <f>E12/E11</f>
        <v>538.8059701492538</v>
      </c>
      <c r="F17" s="46">
        <f>F12/F11</f>
        <v>615.6976744186046</v>
      </c>
      <c r="G17" s="47">
        <f>G12/G11</f>
        <v>861.9469026548674</v>
      </c>
    </row>
    <row r="18" spans="1:7" ht="13.5" thickBot="1">
      <c r="A18" s="167"/>
      <c r="B18" s="48" t="s">
        <v>36</v>
      </c>
      <c r="C18" s="49">
        <f>C15/C11</f>
        <v>172.3076923076923</v>
      </c>
      <c r="D18" s="58">
        <f>D15/D11</f>
        <v>202.77777777777777</v>
      </c>
      <c r="E18" s="58">
        <f>E15/E11</f>
        <v>215.42288557213934</v>
      </c>
      <c r="F18" s="58">
        <f>F15/F11</f>
        <v>246.22093023255815</v>
      </c>
      <c r="G18" s="59">
        <f>G15/G11</f>
        <v>344.6902654867257</v>
      </c>
    </row>
    <row r="19" spans="1:7" ht="12.75">
      <c r="A19" s="165" t="s">
        <v>38</v>
      </c>
      <c r="B19" s="37" t="s">
        <v>29</v>
      </c>
      <c r="C19" s="60">
        <v>5</v>
      </c>
      <c r="D19" s="61">
        <v>4.15</v>
      </c>
      <c r="E19" s="61">
        <v>3.86</v>
      </c>
      <c r="F19" s="61">
        <v>3.3</v>
      </c>
      <c r="G19" s="62">
        <v>2.16</v>
      </c>
    </row>
    <row r="20" spans="1:7" ht="12.75">
      <c r="A20" s="166"/>
      <c r="B20" s="41" t="s">
        <v>30</v>
      </c>
      <c r="C20" s="42">
        <v>2790</v>
      </c>
      <c r="D20" s="43">
        <v>2724</v>
      </c>
      <c r="E20" s="43">
        <v>2692</v>
      </c>
      <c r="F20" s="43">
        <v>2631</v>
      </c>
      <c r="G20" s="44">
        <v>2411</v>
      </c>
    </row>
    <row r="21" spans="1:7" ht="12.75">
      <c r="A21" s="166"/>
      <c r="B21" s="41" t="s">
        <v>31</v>
      </c>
      <c r="C21" s="42">
        <v>1953</v>
      </c>
      <c r="D21" s="43">
        <v>1907</v>
      </c>
      <c r="E21" s="43">
        <v>1885</v>
      </c>
      <c r="F21" s="43">
        <v>1841</v>
      </c>
      <c r="G21" s="44">
        <v>1687</v>
      </c>
    </row>
    <row r="22" spans="1:7" ht="12.75">
      <c r="A22" s="166"/>
      <c r="B22" s="41" t="s">
        <v>32</v>
      </c>
      <c r="C22" s="42">
        <v>1395</v>
      </c>
      <c r="D22" s="43">
        <v>1362</v>
      </c>
      <c r="E22" s="43">
        <v>1346</v>
      </c>
      <c r="F22" s="43">
        <v>1315</v>
      </c>
      <c r="G22" s="44">
        <v>1205</v>
      </c>
    </row>
    <row r="23" spans="1:7" ht="12.75">
      <c r="A23" s="166"/>
      <c r="B23" s="41" t="s">
        <v>33</v>
      </c>
      <c r="C23" s="42">
        <v>1116</v>
      </c>
      <c r="D23" s="43">
        <v>1090</v>
      </c>
      <c r="E23" s="43">
        <v>1077</v>
      </c>
      <c r="F23" s="43">
        <v>1052</v>
      </c>
      <c r="G23" s="44">
        <v>964</v>
      </c>
    </row>
    <row r="24" spans="1:7" ht="12.75">
      <c r="A24" s="166"/>
      <c r="B24" s="78" t="s">
        <v>34</v>
      </c>
      <c r="C24" s="79">
        <f>C20/C19</f>
        <v>558</v>
      </c>
      <c r="D24" s="80">
        <f>D20/D19</f>
        <v>656.3855421686746</v>
      </c>
      <c r="E24" s="80">
        <f>E20/E19</f>
        <v>697.4093264248705</v>
      </c>
      <c r="F24" s="80">
        <f>F20/F19</f>
        <v>797.2727272727274</v>
      </c>
      <c r="G24" s="81">
        <f>G20/G19</f>
        <v>1116.2037037037037</v>
      </c>
    </row>
    <row r="25" spans="1:7" ht="12.75">
      <c r="A25" s="167"/>
      <c r="B25" s="48" t="s">
        <v>35</v>
      </c>
      <c r="C25" s="49">
        <f>C21/C19</f>
        <v>390.6</v>
      </c>
      <c r="D25" s="49">
        <f>D21/D19</f>
        <v>459.5180722891566</v>
      </c>
      <c r="E25" s="49">
        <f>E21/E19</f>
        <v>488.3419689119171</v>
      </c>
      <c r="F25" s="49">
        <f>F21/F19</f>
        <v>557.8787878787879</v>
      </c>
      <c r="G25" s="49">
        <f>G21/G19</f>
        <v>781.0185185185185</v>
      </c>
    </row>
    <row r="26" spans="1:7" ht="13.5" thickBot="1">
      <c r="A26" s="168"/>
      <c r="B26" s="50" t="s">
        <v>36</v>
      </c>
      <c r="C26" s="51">
        <f>C23/C19</f>
        <v>223.2</v>
      </c>
      <c r="D26" s="52">
        <f>D23/D19</f>
        <v>262.6506024096385</v>
      </c>
      <c r="E26" s="52">
        <f>E23/E19</f>
        <v>279.01554404145077</v>
      </c>
      <c r="F26" s="52">
        <f>F23/F19</f>
        <v>318.7878787878788</v>
      </c>
      <c r="G26" s="53">
        <f>G23/G19</f>
        <v>446.29629629629625</v>
      </c>
    </row>
    <row r="27" spans="1:7" ht="12.75">
      <c r="A27" s="169" t="s">
        <v>39</v>
      </c>
      <c r="B27" s="54" t="s">
        <v>29</v>
      </c>
      <c r="C27" s="63">
        <v>5</v>
      </c>
      <c r="D27" s="64">
        <v>4.15</v>
      </c>
      <c r="E27" s="64">
        <v>3.86</v>
      </c>
      <c r="F27" s="64">
        <v>3.3</v>
      </c>
      <c r="G27" s="65">
        <v>2.16</v>
      </c>
    </row>
    <row r="28" spans="1:7" ht="12.75">
      <c r="A28" s="166"/>
      <c r="B28" s="41" t="s">
        <v>30</v>
      </c>
      <c r="C28" s="42">
        <v>2855</v>
      </c>
      <c r="D28" s="43">
        <v>2788</v>
      </c>
      <c r="E28" s="43">
        <v>2755</v>
      </c>
      <c r="F28" s="43">
        <v>2692</v>
      </c>
      <c r="G28" s="44">
        <v>2467</v>
      </c>
    </row>
    <row r="29" spans="1:7" ht="12.75">
      <c r="A29" s="166"/>
      <c r="B29" s="41" t="s">
        <v>31</v>
      </c>
      <c r="C29" s="42">
        <v>1999</v>
      </c>
      <c r="D29" s="43">
        <v>1951</v>
      </c>
      <c r="E29" s="43">
        <v>1929</v>
      </c>
      <c r="F29" s="43">
        <v>1884</v>
      </c>
      <c r="G29" s="44">
        <v>1727</v>
      </c>
    </row>
    <row r="30" spans="1:7" ht="12.75">
      <c r="A30" s="166"/>
      <c r="B30" s="41" t="s">
        <v>32</v>
      </c>
      <c r="C30" s="42">
        <v>1427</v>
      </c>
      <c r="D30" s="43">
        <v>1393</v>
      </c>
      <c r="E30" s="43">
        <v>1377</v>
      </c>
      <c r="F30" s="43">
        <v>1345</v>
      </c>
      <c r="G30" s="44">
        <v>1233</v>
      </c>
    </row>
    <row r="31" spans="1:7" ht="12.75">
      <c r="A31" s="166"/>
      <c r="B31" s="41" t="s">
        <v>33</v>
      </c>
      <c r="C31" s="42">
        <v>1142</v>
      </c>
      <c r="D31" s="43">
        <v>1115</v>
      </c>
      <c r="E31" s="43">
        <v>1102</v>
      </c>
      <c r="F31" s="43">
        <v>1077</v>
      </c>
      <c r="G31" s="44">
        <v>987</v>
      </c>
    </row>
    <row r="32" spans="1:7" ht="12.75">
      <c r="A32" s="166"/>
      <c r="B32" s="41" t="s">
        <v>34</v>
      </c>
      <c r="C32" s="45">
        <f>C28/C27</f>
        <v>571</v>
      </c>
      <c r="D32" s="46">
        <f>D28/D27</f>
        <v>671.8072289156626</v>
      </c>
      <c r="E32" s="46">
        <f>E28/E27</f>
        <v>713.7305699481866</v>
      </c>
      <c r="F32" s="46">
        <f>F28/F27</f>
        <v>815.7575757575758</v>
      </c>
      <c r="G32" s="47">
        <f>G28/G27</f>
        <v>1142.1296296296296</v>
      </c>
    </row>
    <row r="33" spans="1:7" ht="12.75">
      <c r="A33" s="167"/>
      <c r="B33" s="48" t="s">
        <v>35</v>
      </c>
      <c r="C33" s="49">
        <f>C29/C27</f>
        <v>399.8</v>
      </c>
      <c r="D33" s="49">
        <f>D29/D27</f>
        <v>470.1204819277108</v>
      </c>
      <c r="E33" s="49">
        <f>E29/E27</f>
        <v>499.74093264248705</v>
      </c>
      <c r="F33" s="49">
        <f>F29/F27</f>
        <v>570.909090909091</v>
      </c>
      <c r="G33" s="49">
        <f>G29/G27</f>
        <v>799.537037037037</v>
      </c>
    </row>
    <row r="34" spans="1:7" ht="13.5" thickBot="1">
      <c r="A34" s="167"/>
      <c r="B34" s="48" t="s">
        <v>36</v>
      </c>
      <c r="C34" s="49">
        <f>C31/C27</f>
        <v>228.4</v>
      </c>
      <c r="D34" s="58">
        <f>D31/D27</f>
        <v>268.6746987951807</v>
      </c>
      <c r="E34" s="58">
        <f>E31/E27</f>
        <v>285.4922279792746</v>
      </c>
      <c r="F34" s="58">
        <f>F31/F27</f>
        <v>326.3636363636364</v>
      </c>
      <c r="G34" s="59">
        <f>G31/G27</f>
        <v>456.9444444444444</v>
      </c>
    </row>
    <row r="35" spans="1:7" ht="12.75">
      <c r="A35" s="165" t="s">
        <v>40</v>
      </c>
      <c r="B35" s="37" t="s">
        <v>29</v>
      </c>
      <c r="C35" s="60">
        <v>5</v>
      </c>
      <c r="D35" s="61">
        <v>4.15</v>
      </c>
      <c r="E35" s="61">
        <v>3.86</v>
      </c>
      <c r="F35" s="61">
        <v>3.3</v>
      </c>
      <c r="G35" s="62">
        <v>2.16</v>
      </c>
    </row>
    <row r="36" spans="1:7" ht="12.75">
      <c r="A36" s="166"/>
      <c r="B36" s="41" t="s">
        <v>30</v>
      </c>
      <c r="C36" s="42">
        <v>1765</v>
      </c>
      <c r="D36" s="43">
        <v>1723</v>
      </c>
      <c r="E36" s="43">
        <v>1703</v>
      </c>
      <c r="F36" s="43">
        <v>1664</v>
      </c>
      <c r="G36" s="44">
        <v>1525</v>
      </c>
    </row>
    <row r="37" spans="1:7" ht="12.75">
      <c r="A37" s="166"/>
      <c r="B37" s="41" t="s">
        <v>31</v>
      </c>
      <c r="C37" s="42">
        <v>1236</v>
      </c>
      <c r="D37" s="43">
        <v>1206</v>
      </c>
      <c r="E37" s="43">
        <v>1192</v>
      </c>
      <c r="F37" s="43">
        <v>1165</v>
      </c>
      <c r="G37" s="44">
        <v>1067</v>
      </c>
    </row>
    <row r="38" spans="1:7" ht="12.75">
      <c r="A38" s="166"/>
      <c r="B38" s="41" t="s">
        <v>32</v>
      </c>
      <c r="C38" s="42">
        <v>840</v>
      </c>
      <c r="D38" s="43">
        <v>820</v>
      </c>
      <c r="E38" s="43">
        <v>811</v>
      </c>
      <c r="F38" s="43">
        <v>792</v>
      </c>
      <c r="G38" s="44">
        <v>726</v>
      </c>
    </row>
    <row r="39" spans="1:7" ht="12.75">
      <c r="A39" s="166"/>
      <c r="B39" s="41" t="s">
        <v>33</v>
      </c>
      <c r="C39" s="42">
        <v>706</v>
      </c>
      <c r="D39" s="43">
        <v>689</v>
      </c>
      <c r="E39" s="43">
        <v>681</v>
      </c>
      <c r="F39" s="43">
        <v>666</v>
      </c>
      <c r="G39" s="44">
        <v>610</v>
      </c>
    </row>
    <row r="40" spans="1:7" ht="12.75">
      <c r="A40" s="166"/>
      <c r="B40" s="41" t="s">
        <v>34</v>
      </c>
      <c r="C40" s="45">
        <f>C36/C35</f>
        <v>353</v>
      </c>
      <c r="D40" s="46">
        <f>D36/D35</f>
        <v>415.18072289156623</v>
      </c>
      <c r="E40" s="46">
        <f>E36/E35</f>
        <v>441.1917098445596</v>
      </c>
      <c r="F40" s="46">
        <f>F36/F35</f>
        <v>504.24242424242425</v>
      </c>
      <c r="G40" s="47">
        <f>G36/G35</f>
        <v>706.0185185185185</v>
      </c>
    </row>
    <row r="41" spans="1:7" ht="12.75">
      <c r="A41" s="167"/>
      <c r="B41" s="48" t="s">
        <v>35</v>
      </c>
      <c r="C41" s="49">
        <f>C37/C35</f>
        <v>247.2</v>
      </c>
      <c r="D41" s="49">
        <f>D37/D35</f>
        <v>290.6024096385542</v>
      </c>
      <c r="E41" s="49">
        <f>E37/E35</f>
        <v>308.80829015544043</v>
      </c>
      <c r="F41" s="49">
        <f>F37/F35</f>
        <v>353.03030303030306</v>
      </c>
      <c r="G41" s="49">
        <f>G37/G35</f>
        <v>493.98148148148147</v>
      </c>
    </row>
    <row r="42" spans="1:7" ht="13.5" thickBot="1">
      <c r="A42" s="168"/>
      <c r="B42" s="50" t="s">
        <v>36</v>
      </c>
      <c r="C42" s="51">
        <f>C39/C35</f>
        <v>141.2</v>
      </c>
      <c r="D42" s="52">
        <f>D39/D35</f>
        <v>166.02409638554215</v>
      </c>
      <c r="E42" s="52">
        <f>E39/E35</f>
        <v>176.42487046632124</v>
      </c>
      <c r="F42" s="52">
        <f>F39/F35</f>
        <v>201.81818181818184</v>
      </c>
      <c r="G42" s="53">
        <f>G39/G35</f>
        <v>282.4074074074074</v>
      </c>
    </row>
  </sheetData>
  <mergeCells count="5">
    <mergeCell ref="A3:A10"/>
    <mergeCell ref="A35:A42"/>
    <mergeCell ref="A27:A34"/>
    <mergeCell ref="A19:A26"/>
    <mergeCell ref="A11:A1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E7"/>
  <sheetViews>
    <sheetView workbookViewId="0" topLeftCell="A1">
      <selection activeCell="H41" sqref="H41"/>
    </sheetView>
  </sheetViews>
  <sheetFormatPr defaultColWidth="9.140625" defaultRowHeight="12.75"/>
  <cols>
    <col min="1" max="1" width="11.140625" style="148" customWidth="1"/>
    <col min="2" max="2" width="10.7109375" style="148" customWidth="1"/>
    <col min="3" max="3" width="10.421875" style="148" customWidth="1"/>
    <col min="4" max="16384" width="9.140625" style="148" customWidth="1"/>
  </cols>
  <sheetData>
    <row r="1" spans="1:5" ht="13.5" thickBot="1">
      <c r="A1" s="137" t="s">
        <v>16</v>
      </c>
      <c r="B1" s="138" t="s">
        <v>17</v>
      </c>
      <c r="C1" s="139" t="s">
        <v>18</v>
      </c>
      <c r="D1" s="31" t="s">
        <v>8</v>
      </c>
      <c r="E1" s="32" t="s">
        <v>9</v>
      </c>
    </row>
    <row r="2" spans="1:5" ht="12.75">
      <c r="A2" s="129" t="s">
        <v>26</v>
      </c>
      <c r="B2" s="130" t="s">
        <v>20</v>
      </c>
      <c r="C2" s="131" t="s">
        <v>24</v>
      </c>
      <c r="D2" s="33">
        <v>-2</v>
      </c>
      <c r="E2" s="158">
        <f>PCli_details!L16</f>
        <v>1050</v>
      </c>
    </row>
    <row r="3" spans="1:5" ht="12.75">
      <c r="A3" s="129" t="s">
        <v>26</v>
      </c>
      <c r="B3" s="130" t="s">
        <v>19</v>
      </c>
      <c r="C3" s="131" t="s">
        <v>24</v>
      </c>
      <c r="D3" s="33">
        <v>-2</v>
      </c>
      <c r="E3" s="158">
        <f>PCli_details!L4</f>
        <v>625</v>
      </c>
    </row>
    <row r="4" spans="1:5" ht="12.75">
      <c r="A4" s="129" t="s">
        <v>26</v>
      </c>
      <c r="B4" s="130" t="s">
        <v>21</v>
      </c>
      <c r="C4" s="131" t="s">
        <v>24</v>
      </c>
      <c r="D4" s="33">
        <v>-2</v>
      </c>
      <c r="E4" s="158">
        <f>PCli_details!L28</f>
        <v>610</v>
      </c>
    </row>
    <row r="5" spans="1:5" ht="12.75">
      <c r="A5" s="129" t="s">
        <v>25</v>
      </c>
      <c r="B5" s="130" t="s">
        <v>20</v>
      </c>
      <c r="C5" s="131" t="s">
        <v>24</v>
      </c>
      <c r="D5" s="33">
        <v>-2</v>
      </c>
      <c r="E5" s="158">
        <f>PCli_details!L10</f>
        <v>700</v>
      </c>
    </row>
    <row r="6" spans="1:5" ht="12.75">
      <c r="A6" s="129" t="s">
        <v>25</v>
      </c>
      <c r="B6" s="130" t="s">
        <v>19</v>
      </c>
      <c r="C6" s="131" t="s">
        <v>24</v>
      </c>
      <c r="D6" s="33">
        <v>-2</v>
      </c>
      <c r="E6" s="158">
        <f>PCli_details!L4</f>
        <v>625</v>
      </c>
    </row>
    <row r="7" spans="1:5" ht="13.5" thickBot="1">
      <c r="A7" s="132" t="s">
        <v>25</v>
      </c>
      <c r="B7" s="133" t="s">
        <v>21</v>
      </c>
      <c r="C7" s="134" t="s">
        <v>24</v>
      </c>
      <c r="D7" s="70">
        <v>-2</v>
      </c>
      <c r="E7" s="159">
        <f>PCli_details!L22</f>
        <v>680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8"/>
  <sheetViews>
    <sheetView workbookViewId="0" topLeftCell="A1">
      <selection activeCell="G4" sqref="G4"/>
    </sheetView>
  </sheetViews>
  <sheetFormatPr defaultColWidth="9.140625" defaultRowHeight="12.75"/>
  <cols>
    <col min="1" max="1" width="25.00390625" style="0" bestFit="1" customWidth="1"/>
    <col min="7" max="7" width="10.8515625" style="0" customWidth="1"/>
  </cols>
  <sheetData>
    <row r="1" spans="1:5" ht="13.5" thickBot="1">
      <c r="A1" s="1" t="s">
        <v>0</v>
      </c>
      <c r="B1" s="173" t="s">
        <v>1</v>
      </c>
      <c r="C1" s="174"/>
      <c r="D1" s="174"/>
      <c r="E1" s="175"/>
    </row>
    <row r="2" spans="1:8" ht="12.75">
      <c r="A2" s="2" t="s">
        <v>2</v>
      </c>
      <c r="B2" s="3">
        <v>50</v>
      </c>
      <c r="C2" s="4">
        <v>43</v>
      </c>
      <c r="D2" s="4">
        <v>33</v>
      </c>
      <c r="E2" s="5">
        <v>20</v>
      </c>
      <c r="H2" t="s">
        <v>3</v>
      </c>
    </row>
    <row r="3" spans="1:11" ht="13.5" thickBot="1">
      <c r="A3" s="6" t="s">
        <v>4</v>
      </c>
      <c r="B3" s="7">
        <v>100</v>
      </c>
      <c r="C3" s="8">
        <v>75</v>
      </c>
      <c r="D3" s="8">
        <v>50</v>
      </c>
      <c r="E3" s="9">
        <v>25</v>
      </c>
      <c r="H3" t="s">
        <v>5</v>
      </c>
      <c r="K3" t="s">
        <v>6</v>
      </c>
    </row>
    <row r="4" spans="1:12" ht="13.5" thickBot="1">
      <c r="A4" s="10" t="s">
        <v>7</v>
      </c>
      <c r="B4" s="11">
        <v>425</v>
      </c>
      <c r="C4" s="12">
        <v>475</v>
      </c>
      <c r="D4" s="12">
        <v>525</v>
      </c>
      <c r="E4" s="13">
        <v>575</v>
      </c>
      <c r="H4" s="14" t="s">
        <v>8</v>
      </c>
      <c r="I4" s="15">
        <f>(E4-B4)/(E3-B3)</f>
        <v>-2</v>
      </c>
      <c r="J4" s="16"/>
      <c r="K4" s="17" t="s">
        <v>9</v>
      </c>
      <c r="L4" s="18">
        <f>(E3*B4-B3*E4)/(E3-B3)</f>
        <v>625</v>
      </c>
    </row>
    <row r="5" spans="1:12" ht="12.75">
      <c r="A5" s="19"/>
      <c r="B5" s="20"/>
      <c r="C5" s="20"/>
      <c r="D5" s="20"/>
      <c r="E5" s="20"/>
      <c r="I5" s="16"/>
      <c r="J5" s="16"/>
      <c r="L5" s="16"/>
    </row>
    <row r="6" ht="13.5" thickBot="1"/>
    <row r="7" spans="1:5" ht="13.5" thickBot="1">
      <c r="A7" s="21" t="s">
        <v>10</v>
      </c>
      <c r="B7" s="176" t="s">
        <v>11</v>
      </c>
      <c r="C7" s="174"/>
      <c r="D7" s="174"/>
      <c r="E7" s="175"/>
    </row>
    <row r="8" spans="1:8" ht="12.75">
      <c r="A8" s="22" t="s">
        <v>2</v>
      </c>
      <c r="B8" s="23">
        <v>50</v>
      </c>
      <c r="C8" s="4">
        <v>43</v>
      </c>
      <c r="D8" s="4">
        <v>33</v>
      </c>
      <c r="E8" s="5">
        <v>20</v>
      </c>
      <c r="H8" t="s">
        <v>3</v>
      </c>
    </row>
    <row r="9" spans="1:11" ht="13.5" thickBot="1">
      <c r="A9" s="24" t="s">
        <v>4</v>
      </c>
      <c r="B9" s="25">
        <v>100</v>
      </c>
      <c r="C9" s="8">
        <v>75</v>
      </c>
      <c r="D9" s="8">
        <v>50</v>
      </c>
      <c r="E9" s="9">
        <v>25</v>
      </c>
      <c r="H9" t="s">
        <v>5</v>
      </c>
      <c r="K9" t="s">
        <v>6</v>
      </c>
    </row>
    <row r="10" spans="1:12" ht="13.5" thickBot="1">
      <c r="A10" s="26" t="s">
        <v>7</v>
      </c>
      <c r="B10" s="27">
        <v>500</v>
      </c>
      <c r="C10" s="28">
        <v>550</v>
      </c>
      <c r="D10" s="28">
        <v>600</v>
      </c>
      <c r="E10" s="29">
        <v>650</v>
      </c>
      <c r="H10" s="17" t="s">
        <v>8</v>
      </c>
      <c r="I10" s="18">
        <f>(E10-B10)/(E9-B9)</f>
        <v>-2</v>
      </c>
      <c r="J10" s="16"/>
      <c r="K10" s="17" t="s">
        <v>9</v>
      </c>
      <c r="L10" s="18">
        <f>(E9*B10-B9*E10)/(E9-B9)</f>
        <v>700</v>
      </c>
    </row>
    <row r="11" spans="1:12" ht="12.75">
      <c r="A11" s="19"/>
      <c r="B11" s="19"/>
      <c r="C11" s="19"/>
      <c r="D11" s="19"/>
      <c r="E11" s="19"/>
      <c r="I11" s="16"/>
      <c r="J11" s="16"/>
      <c r="L11" s="16"/>
    </row>
    <row r="12" spans="9:12" ht="13.5" thickBot="1">
      <c r="I12" s="16"/>
      <c r="J12" s="16"/>
      <c r="L12" s="16"/>
    </row>
    <row r="13" spans="1:5" ht="13.5" thickBot="1">
      <c r="A13" s="21" t="s">
        <v>12</v>
      </c>
      <c r="B13" s="170" t="s">
        <v>11</v>
      </c>
      <c r="C13" s="171"/>
      <c r="D13" s="171"/>
      <c r="E13" s="172"/>
    </row>
    <row r="14" spans="1:8" ht="12.75">
      <c r="A14" s="22" t="s">
        <v>2</v>
      </c>
      <c r="B14" s="23">
        <v>50</v>
      </c>
      <c r="C14" s="4">
        <v>43</v>
      </c>
      <c r="D14" s="4">
        <v>33</v>
      </c>
      <c r="E14" s="5">
        <v>20</v>
      </c>
      <c r="H14" t="s">
        <v>3</v>
      </c>
    </row>
    <row r="15" spans="1:11" ht="13.5" thickBot="1">
      <c r="A15" s="24" t="s">
        <v>4</v>
      </c>
      <c r="B15" s="25">
        <v>100</v>
      </c>
      <c r="C15" s="8">
        <v>75</v>
      </c>
      <c r="D15" s="8">
        <v>50</v>
      </c>
      <c r="E15" s="9">
        <v>25</v>
      </c>
      <c r="H15" t="s">
        <v>5</v>
      </c>
      <c r="K15" t="s">
        <v>6</v>
      </c>
    </row>
    <row r="16" spans="1:12" ht="13.5" thickBot="1">
      <c r="A16" s="26" t="s">
        <v>7</v>
      </c>
      <c r="B16" s="30">
        <v>850</v>
      </c>
      <c r="C16" s="12">
        <v>900</v>
      </c>
      <c r="D16" s="12">
        <v>950</v>
      </c>
      <c r="E16" s="13">
        <v>1000</v>
      </c>
      <c r="H16" s="17" t="s">
        <v>8</v>
      </c>
      <c r="I16" s="18">
        <f>(E16-B16)/(E15-B15)</f>
        <v>-2</v>
      </c>
      <c r="J16" s="16"/>
      <c r="K16" s="17" t="s">
        <v>9</v>
      </c>
      <c r="L16" s="18">
        <f>(E15*B16-B15*E16)/(E15-B15)</f>
        <v>1050</v>
      </c>
    </row>
    <row r="17" spans="1:12" ht="12.75">
      <c r="A17" s="19"/>
      <c r="B17" s="20"/>
      <c r="C17" s="20"/>
      <c r="D17" s="20"/>
      <c r="E17" s="20"/>
      <c r="I17" s="16"/>
      <c r="J17" s="16"/>
      <c r="L17" s="16"/>
    </row>
    <row r="18" ht="13.5" thickBot="1"/>
    <row r="19" spans="1:5" ht="13.5" thickBot="1">
      <c r="A19" s="21" t="s">
        <v>10</v>
      </c>
      <c r="B19" s="170" t="s">
        <v>13</v>
      </c>
      <c r="C19" s="171"/>
      <c r="D19" s="171"/>
      <c r="E19" s="172"/>
    </row>
    <row r="20" spans="1:8" ht="12.75">
      <c r="A20" s="22" t="s">
        <v>2</v>
      </c>
      <c r="B20" s="23">
        <v>50</v>
      </c>
      <c r="C20" s="4">
        <v>43</v>
      </c>
      <c r="D20" s="4">
        <v>33</v>
      </c>
      <c r="E20" s="5">
        <v>20</v>
      </c>
      <c r="H20" t="s">
        <v>3</v>
      </c>
    </row>
    <row r="21" spans="1:11" ht="13.5" thickBot="1">
      <c r="A21" s="24" t="s">
        <v>4</v>
      </c>
      <c r="B21" s="25">
        <v>100</v>
      </c>
      <c r="C21" s="8">
        <v>75</v>
      </c>
      <c r="D21" s="8">
        <v>50</v>
      </c>
      <c r="E21" s="9">
        <v>25</v>
      </c>
      <c r="H21" t="s">
        <v>14</v>
      </c>
      <c r="K21" t="s">
        <v>15</v>
      </c>
    </row>
    <row r="22" spans="1:12" ht="13.5" thickBot="1">
      <c r="A22" s="26" t="s">
        <v>7</v>
      </c>
      <c r="B22" s="27">
        <v>480</v>
      </c>
      <c r="C22" s="28">
        <f>$I22*C21+$L22</f>
        <v>530</v>
      </c>
      <c r="D22" s="28">
        <f>$I22*D21+$L22</f>
        <v>580</v>
      </c>
      <c r="E22" s="29">
        <f>$I22*E21+$L22</f>
        <v>630</v>
      </c>
      <c r="H22" s="17" t="s">
        <v>8</v>
      </c>
      <c r="I22" s="18">
        <f>I10</f>
        <v>-2</v>
      </c>
      <c r="J22" s="16"/>
      <c r="K22" s="17" t="s">
        <v>9</v>
      </c>
      <c r="L22" s="18">
        <f>B22-I22*B21</f>
        <v>680</v>
      </c>
    </row>
    <row r="23" spans="1:12" ht="12.75">
      <c r="A23" s="19"/>
      <c r="B23" s="19"/>
      <c r="C23" s="19"/>
      <c r="D23" s="19"/>
      <c r="E23" s="19"/>
      <c r="I23" s="16"/>
      <c r="J23" s="16"/>
      <c r="L23" s="16"/>
    </row>
    <row r="24" spans="8:11" ht="13.5" thickBot="1">
      <c r="H24" s="16"/>
      <c r="K24" s="16"/>
    </row>
    <row r="25" spans="1:6" ht="13.5" thickBot="1">
      <c r="A25" s="21" t="s">
        <v>12</v>
      </c>
      <c r="B25" s="170" t="s">
        <v>13</v>
      </c>
      <c r="C25" s="171"/>
      <c r="D25" s="171"/>
      <c r="E25" s="171"/>
      <c r="F25" s="172"/>
    </row>
    <row r="26" spans="1:8" ht="12.75">
      <c r="A26" s="22" t="s">
        <v>2</v>
      </c>
      <c r="B26" s="23">
        <f>B27*100/(100+B27)</f>
        <v>45.3551912568306</v>
      </c>
      <c r="C26" s="4">
        <v>50</v>
      </c>
      <c r="D26" s="4">
        <v>43</v>
      </c>
      <c r="E26" s="4">
        <v>33</v>
      </c>
      <c r="F26" s="5">
        <v>20</v>
      </c>
      <c r="H26" t="s">
        <v>3</v>
      </c>
    </row>
    <row r="27" spans="1:11" ht="13.5" thickBot="1">
      <c r="A27" s="24" t="s">
        <v>4</v>
      </c>
      <c r="B27" s="25">
        <v>83</v>
      </c>
      <c r="C27" s="8">
        <v>100</v>
      </c>
      <c r="D27" s="8">
        <v>75</v>
      </c>
      <c r="E27" s="8">
        <v>50</v>
      </c>
      <c r="F27" s="9">
        <v>25</v>
      </c>
      <c r="H27" t="s">
        <v>14</v>
      </c>
      <c r="K27" t="s">
        <v>15</v>
      </c>
    </row>
    <row r="28" spans="1:12" ht="13.5" thickBot="1">
      <c r="A28" s="26" t="s">
        <v>7</v>
      </c>
      <c r="B28" s="30">
        <v>444</v>
      </c>
      <c r="C28" s="28">
        <f>$I28*C27+$L28</f>
        <v>410</v>
      </c>
      <c r="D28" s="28">
        <f>$I28*D27+$L28</f>
        <v>460</v>
      </c>
      <c r="E28" s="28">
        <f>$I28*E27+$L28</f>
        <v>510</v>
      </c>
      <c r="F28" s="29">
        <f>$I28*F27+$L28</f>
        <v>560</v>
      </c>
      <c r="H28" s="17" t="s">
        <v>8</v>
      </c>
      <c r="I28" s="18">
        <f>I16</f>
        <v>-2</v>
      </c>
      <c r="J28" s="16"/>
      <c r="K28" s="17" t="s">
        <v>9</v>
      </c>
      <c r="L28" s="18">
        <f>B28-I28*B27</f>
        <v>610</v>
      </c>
    </row>
  </sheetData>
  <mergeCells count="5">
    <mergeCell ref="B13:E13"/>
    <mergeCell ref="B19:E19"/>
    <mergeCell ref="B25:F25"/>
    <mergeCell ref="B1:E1"/>
    <mergeCell ref="B7:E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7"/>
  <sheetViews>
    <sheetView workbookViewId="0" topLeftCell="A1">
      <selection activeCell="D2" sqref="D2:E7"/>
    </sheetView>
  </sheetViews>
  <sheetFormatPr defaultColWidth="9.140625" defaultRowHeight="12.75"/>
  <cols>
    <col min="1" max="3" width="9.140625" style="148" customWidth="1"/>
    <col min="4" max="4" width="17.140625" style="148" customWidth="1"/>
    <col min="5" max="5" width="20.8515625" style="148" customWidth="1"/>
    <col min="6" max="6" width="9.140625" style="148" customWidth="1"/>
    <col min="7" max="7" width="10.140625" style="148" bestFit="1" customWidth="1"/>
    <col min="8" max="16384" width="9.140625" style="148" customWidth="1"/>
  </cols>
  <sheetData>
    <row r="1" spans="1:5" ht="25.5">
      <c r="A1" s="123" t="s">
        <v>16</v>
      </c>
      <c r="B1" s="124" t="s">
        <v>17</v>
      </c>
      <c r="C1" s="125" t="s">
        <v>18</v>
      </c>
      <c r="D1" s="152" t="s">
        <v>61</v>
      </c>
      <c r="E1" s="153" t="s">
        <v>62</v>
      </c>
    </row>
    <row r="2" spans="1:7" ht="12.75">
      <c r="A2" s="129" t="s">
        <v>26</v>
      </c>
      <c r="B2" s="130" t="s">
        <v>20</v>
      </c>
      <c r="C2" s="131" t="s">
        <v>24</v>
      </c>
      <c r="D2" s="113">
        <v>5</v>
      </c>
      <c r="E2" s="114">
        <v>12</v>
      </c>
      <c r="G2" s="154" t="s">
        <v>57</v>
      </c>
    </row>
    <row r="3" spans="1:7" ht="12.75">
      <c r="A3" s="129" t="s">
        <v>26</v>
      </c>
      <c r="B3" s="130" t="s">
        <v>19</v>
      </c>
      <c r="C3" s="131" t="s">
        <v>24</v>
      </c>
      <c r="D3" s="113">
        <v>8</v>
      </c>
      <c r="E3" s="115">
        <v>15</v>
      </c>
      <c r="G3" s="155" t="s">
        <v>63</v>
      </c>
    </row>
    <row r="4" spans="1:7" ht="12.75">
      <c r="A4" s="129" t="s">
        <v>26</v>
      </c>
      <c r="B4" s="130" t="s">
        <v>21</v>
      </c>
      <c r="C4" s="131" t="s">
        <v>24</v>
      </c>
      <c r="D4" s="113">
        <v>8</v>
      </c>
      <c r="E4" s="115">
        <v>15</v>
      </c>
      <c r="G4" s="156" t="s">
        <v>64</v>
      </c>
    </row>
    <row r="5" spans="1:7" ht="12.75">
      <c r="A5" s="129" t="s">
        <v>25</v>
      </c>
      <c r="B5" s="130" t="s">
        <v>20</v>
      </c>
      <c r="C5" s="131" t="s">
        <v>24</v>
      </c>
      <c r="D5" s="113">
        <v>5</v>
      </c>
      <c r="E5" s="114">
        <v>12</v>
      </c>
      <c r="G5" s="157" t="s">
        <v>60</v>
      </c>
    </row>
    <row r="6" spans="1:5" ht="12.75">
      <c r="A6" s="129" t="s">
        <v>25</v>
      </c>
      <c r="B6" s="130" t="s">
        <v>19</v>
      </c>
      <c r="C6" s="131" t="s">
        <v>24</v>
      </c>
      <c r="D6" s="113">
        <v>8</v>
      </c>
      <c r="E6" s="115">
        <v>15</v>
      </c>
    </row>
    <row r="7" spans="1:5" ht="13.5" thickBot="1">
      <c r="A7" s="132" t="s">
        <v>25</v>
      </c>
      <c r="B7" s="133" t="s">
        <v>21</v>
      </c>
      <c r="C7" s="134" t="s">
        <v>24</v>
      </c>
      <c r="D7" s="116">
        <v>8</v>
      </c>
      <c r="E7" s="117">
        <v>15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6"/>
  <sheetViews>
    <sheetView workbookViewId="0" topLeftCell="A1">
      <selection activeCell="B2" sqref="B2:C6"/>
    </sheetView>
  </sheetViews>
  <sheetFormatPr defaultColWidth="9.140625" defaultRowHeight="12.75"/>
  <cols>
    <col min="1" max="1" width="14.7109375" style="148" customWidth="1"/>
    <col min="2" max="2" width="10.28125" style="148" customWidth="1"/>
    <col min="3" max="3" width="10.140625" style="151" customWidth="1"/>
    <col min="4" max="16384" width="9.140625" style="148" customWidth="1"/>
  </cols>
  <sheetData>
    <row r="1" spans="1:3" ht="43.5" customHeight="1" thickBot="1">
      <c r="A1" s="140" t="s">
        <v>49</v>
      </c>
      <c r="B1" s="94" t="s">
        <v>42</v>
      </c>
      <c r="C1" s="150" t="s">
        <v>43</v>
      </c>
    </row>
    <row r="2" spans="1:3" ht="12.75">
      <c r="A2" s="141">
        <v>500</v>
      </c>
      <c r="B2" s="97">
        <f>StockagePl_details!F13</f>
        <v>6162.2</v>
      </c>
      <c r="C2" s="98">
        <f>StockagePl_details!F14</f>
        <v>-1</v>
      </c>
    </row>
    <row r="3" spans="1:3" ht="12.75">
      <c r="A3" s="142">
        <v>1000</v>
      </c>
      <c r="B3" s="95">
        <f>StockagePl_details!E13</f>
        <v>10345</v>
      </c>
      <c r="C3" s="99">
        <f>StockagePl_details!E14</f>
        <v>-1.0303</v>
      </c>
    </row>
    <row r="4" spans="1:3" ht="12.75">
      <c r="A4" s="142">
        <v>2000</v>
      </c>
      <c r="B4" s="95">
        <f>StockagePl_details!D13</f>
        <v>111426</v>
      </c>
      <c r="C4" s="96">
        <f>StockagePl_details!D14</f>
        <v>-1.2836</v>
      </c>
    </row>
    <row r="5" spans="1:3" ht="12.75">
      <c r="A5" s="142">
        <v>4000</v>
      </c>
      <c r="B5" s="95">
        <f>StockagePl_details!C13</f>
        <v>77856</v>
      </c>
      <c r="C5" s="99">
        <f>StockagePl_details!C14</f>
        <v>-1.1551</v>
      </c>
    </row>
    <row r="6" spans="1:3" ht="13.5" thickBot="1">
      <c r="A6" s="143">
        <v>8000</v>
      </c>
      <c r="B6" s="100">
        <f>StockagePl_details!B13</f>
        <v>81614</v>
      </c>
      <c r="C6" s="101">
        <f>StockagePl_details!B14</f>
        <v>-1.0781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F16"/>
  <sheetViews>
    <sheetView workbookViewId="0" topLeftCell="G1">
      <selection activeCell="N41" sqref="N41"/>
    </sheetView>
  </sheetViews>
  <sheetFormatPr defaultColWidth="9.140625" defaultRowHeight="12.75"/>
  <cols>
    <col min="1" max="1" width="22.00390625" style="0" bestFit="1" customWidth="1"/>
    <col min="2" max="2" width="18.140625" style="0" bestFit="1" customWidth="1"/>
    <col min="3" max="3" width="13.28125" style="0" bestFit="1" customWidth="1"/>
    <col min="4" max="4" width="14.28125" style="0" bestFit="1" customWidth="1"/>
    <col min="5" max="5" width="13.28125" style="0" bestFit="1" customWidth="1"/>
  </cols>
  <sheetData>
    <row r="1" spans="1:6" ht="12.75">
      <c r="A1" s="180"/>
      <c r="B1" s="177" t="s">
        <v>49</v>
      </c>
      <c r="C1" s="178"/>
      <c r="D1" s="178"/>
      <c r="E1" s="178"/>
      <c r="F1" s="179"/>
    </row>
    <row r="2" spans="1:6" ht="13.5" thickBot="1">
      <c r="A2" s="181"/>
      <c r="B2" s="88">
        <v>8000</v>
      </c>
      <c r="C2" s="89">
        <v>4000</v>
      </c>
      <c r="D2" s="89">
        <v>2000</v>
      </c>
      <c r="E2" s="89">
        <v>1000</v>
      </c>
      <c r="F2" s="90">
        <v>500</v>
      </c>
    </row>
    <row r="3" spans="1:6" ht="26.25" thickBot="1">
      <c r="A3" s="91" t="s">
        <v>50</v>
      </c>
      <c r="B3" s="182" t="s">
        <v>51</v>
      </c>
      <c r="C3" s="183"/>
      <c r="D3" s="183"/>
      <c r="E3" s="183"/>
      <c r="F3" s="184"/>
    </row>
    <row r="4" spans="1:6" ht="12.75">
      <c r="A4" s="2">
        <v>500</v>
      </c>
      <c r="B4" s="63"/>
      <c r="C4" s="64"/>
      <c r="D4" s="64"/>
      <c r="E4" s="64">
        <v>16.5</v>
      </c>
      <c r="F4" s="65">
        <v>12</v>
      </c>
    </row>
    <row r="5" spans="1:6" ht="12.75">
      <c r="A5" s="6">
        <v>1000</v>
      </c>
      <c r="B5" s="42"/>
      <c r="C5" s="43">
        <v>25</v>
      </c>
      <c r="D5" s="43">
        <v>15</v>
      </c>
      <c r="E5" s="43">
        <v>9</v>
      </c>
      <c r="F5" s="44">
        <v>6.5</v>
      </c>
    </row>
    <row r="6" spans="1:6" ht="12.75">
      <c r="A6" s="6">
        <v>2000</v>
      </c>
      <c r="B6" s="42">
        <v>20</v>
      </c>
      <c r="C6" s="43">
        <v>12</v>
      </c>
      <c r="D6" s="43">
        <v>6.5</v>
      </c>
      <c r="E6" s="43">
        <v>4</v>
      </c>
      <c r="F6" s="44">
        <v>3</v>
      </c>
    </row>
    <row r="7" spans="1:6" ht="12.75">
      <c r="A7" s="6">
        <v>4000</v>
      </c>
      <c r="B7" s="42">
        <v>11</v>
      </c>
      <c r="C7" s="92">
        <v>6</v>
      </c>
      <c r="D7" s="43">
        <v>3</v>
      </c>
      <c r="E7" s="43">
        <v>2</v>
      </c>
      <c r="F7" s="44"/>
    </row>
    <row r="8" spans="1:6" ht="12.75">
      <c r="A8" s="6">
        <v>8000</v>
      </c>
      <c r="B8" s="42">
        <v>6</v>
      </c>
      <c r="C8" s="43">
        <v>2.5</v>
      </c>
      <c r="D8" s="43">
        <v>1</v>
      </c>
      <c r="E8" s="43"/>
      <c r="F8" s="44"/>
    </row>
    <row r="9" spans="1:6" ht="12.75">
      <c r="A9" s="6">
        <v>16000</v>
      </c>
      <c r="B9" s="42">
        <v>2.5</v>
      </c>
      <c r="C9" s="43">
        <v>1</v>
      </c>
      <c r="D9" s="43"/>
      <c r="E9" s="43"/>
      <c r="F9" s="44"/>
    </row>
    <row r="10" spans="1:6" ht="13.5" thickBot="1">
      <c r="A10" s="10">
        <v>32000</v>
      </c>
      <c r="B10" s="93">
        <v>1</v>
      </c>
      <c r="C10" s="28"/>
      <c r="D10" s="28"/>
      <c r="E10" s="28"/>
      <c r="F10" s="29"/>
    </row>
    <row r="12" spans="1:2" ht="12.75">
      <c r="A12" t="s">
        <v>52</v>
      </c>
      <c r="B12" t="s">
        <v>53</v>
      </c>
    </row>
    <row r="13" spans="1:6" ht="12.75">
      <c r="A13" t="s">
        <v>42</v>
      </c>
      <c r="B13">
        <v>81614</v>
      </c>
      <c r="C13">
        <v>77856</v>
      </c>
      <c r="D13">
        <v>111426</v>
      </c>
      <c r="E13">
        <v>10345</v>
      </c>
      <c r="F13">
        <v>6162.2</v>
      </c>
    </row>
    <row r="14" spans="1:6" ht="12.75">
      <c r="A14" t="s">
        <v>43</v>
      </c>
      <c r="B14">
        <v>-1.0781</v>
      </c>
      <c r="C14">
        <v>-1.1551</v>
      </c>
      <c r="D14">
        <v>-1.2836</v>
      </c>
      <c r="E14">
        <v>-1.0303</v>
      </c>
      <c r="F14">
        <v>-1</v>
      </c>
    </row>
    <row r="16" spans="1:6" ht="14.25">
      <c r="A16" t="s">
        <v>54</v>
      </c>
      <c r="B16">
        <v>0.989</v>
      </c>
      <c r="C16">
        <v>0.9963</v>
      </c>
      <c r="D16">
        <v>0.9938</v>
      </c>
      <c r="E16">
        <v>0.9972</v>
      </c>
      <c r="F16">
        <v>0.9956</v>
      </c>
    </row>
  </sheetData>
  <mergeCells count="3">
    <mergeCell ref="B1:F1"/>
    <mergeCell ref="A1:A2"/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D4"/>
  <sheetViews>
    <sheetView workbookViewId="0" topLeftCell="A1">
      <selection activeCell="C2" sqref="C2:D4"/>
    </sheetView>
  </sheetViews>
  <sheetFormatPr defaultColWidth="9.140625" defaultRowHeight="12.75"/>
  <cols>
    <col min="1" max="2" width="9.140625" style="148" customWidth="1"/>
    <col min="3" max="3" width="13.8515625" style="148" customWidth="1"/>
    <col min="4" max="4" width="13.421875" style="148" customWidth="1"/>
    <col min="5" max="16384" width="9.140625" style="148" customWidth="1"/>
  </cols>
  <sheetData>
    <row r="1" spans="1:4" ht="39" thickBot="1">
      <c r="A1" s="123" t="s">
        <v>17</v>
      </c>
      <c r="B1" s="125" t="s">
        <v>18</v>
      </c>
      <c r="C1" s="149" t="s">
        <v>73</v>
      </c>
      <c r="D1" s="149" t="s">
        <v>74</v>
      </c>
    </row>
    <row r="2" spans="1:4" ht="13.5" thickBot="1">
      <c r="A2" s="126" t="s">
        <v>20</v>
      </c>
      <c r="B2" s="128" t="s">
        <v>22</v>
      </c>
      <c r="C2" s="119">
        <v>0</v>
      </c>
      <c r="D2" s="120">
        <v>0</v>
      </c>
    </row>
    <row r="3" spans="1:4" ht="13.5" thickBot="1">
      <c r="A3" s="129" t="s">
        <v>19</v>
      </c>
      <c r="B3" s="131" t="s">
        <v>23</v>
      </c>
      <c r="C3" s="119">
        <v>0</v>
      </c>
      <c r="D3" s="120">
        <v>0</v>
      </c>
    </row>
    <row r="4" spans="1:4" ht="13.5" thickBot="1">
      <c r="A4" s="132" t="s">
        <v>21</v>
      </c>
      <c r="B4" s="134" t="s">
        <v>23</v>
      </c>
      <c r="C4" s="121">
        <v>0</v>
      </c>
      <c r="D4" s="12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dcterms:created xsi:type="dcterms:W3CDTF">2013-10-30T13:08:02Z</dcterms:created>
  <dcterms:modified xsi:type="dcterms:W3CDTF">2014-01-08T16:17:00Z</dcterms:modified>
  <cp:category/>
  <cp:version/>
  <cp:contentType/>
  <cp:contentStatus/>
</cp:coreProperties>
</file>