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25"/>
  <workbookPr filterPrivacy="1" defaultThemeVersion="124226"/>
  <xr:revisionPtr revIDLastSave="0" documentId="10_ncr:8100000_{C037164C-D4D0-422F-8050-05E0F4547A3D}" xr6:coauthVersionLast="34" xr6:coauthVersionMax="34" xr10:uidLastSave="{00000000-0000-0000-0000-000000000000}"/>
  <bookViews>
    <workbookView xWindow="0" yWindow="0" windowWidth="27615" windowHeight="9555" tabRatio="632" xr2:uid="{00000000-000D-0000-FFFF-FFFF00000000}"/>
  </bookViews>
  <sheets>
    <sheet name="Oberfläche" sheetId="4" r:id="rId1"/>
    <sheet name="Preise" sheetId="10" r:id="rId2"/>
    <sheet name="Zus" sheetId="5" r:id="rId3"/>
    <sheet name="Dat. EFH" sheetId="6" r:id="rId4"/>
    <sheet name="Dat. MFH" sheetId="7" r:id="rId5"/>
    <sheet name="Dat. Halle" sheetId="9" r:id="rId6"/>
  </sheets>
  <definedNames>
    <definedName name="_xlnm.Print_Area" localSheetId="2">Zus!$A$1:$Y$53</definedName>
  </definedNames>
  <calcPr calcId="162913"/>
</workbook>
</file>

<file path=xl/calcChain.xml><?xml version="1.0" encoding="utf-8"?>
<calcChain xmlns="http://schemas.openxmlformats.org/spreadsheetml/2006/main">
  <c r="A17" i="4" l="1"/>
  <c r="F131" i="7"/>
  <c r="F126" i="7"/>
  <c r="F105" i="7"/>
  <c r="F100" i="7"/>
  <c r="F105" i="6"/>
  <c r="F100" i="6"/>
  <c r="I127" i="6" l="1"/>
  <c r="I101" i="6"/>
  <c r="I75" i="6"/>
  <c r="I49" i="6"/>
  <c r="I23" i="6"/>
  <c r="I127" i="7"/>
  <c r="I101" i="7"/>
  <c r="I75" i="7"/>
  <c r="I49" i="7"/>
  <c r="I23" i="7"/>
  <c r="I8" i="6"/>
  <c r="I13" i="6"/>
  <c r="I18" i="6"/>
  <c r="G29" i="4"/>
  <c r="F29" i="4"/>
  <c r="H29" i="4" s="1"/>
  <c r="Q118" i="9" l="1"/>
  <c r="Q120" i="9"/>
  <c r="I117" i="9"/>
  <c r="P124" i="9" s="1"/>
  <c r="P116" i="9"/>
  <c r="I112" i="9"/>
  <c r="I113" i="9" s="1"/>
  <c r="Q122" i="9" s="1"/>
  <c r="P108" i="9"/>
  <c r="Q102" i="9"/>
  <c r="P100" i="9"/>
  <c r="I91" i="9"/>
  <c r="I87" i="9"/>
  <c r="P86" i="9"/>
  <c r="I86" i="9"/>
  <c r="P82" i="9"/>
  <c r="W4" i="5" s="1"/>
  <c r="I65" i="9"/>
  <c r="P72" i="9" s="1"/>
  <c r="I60" i="9"/>
  <c r="I61" i="9" s="1"/>
  <c r="Q70" i="9" s="1"/>
  <c r="P56" i="9"/>
  <c r="I39" i="9"/>
  <c r="I40" i="9" s="1"/>
  <c r="I34" i="9"/>
  <c r="I35" i="9" s="1"/>
  <c r="P30" i="9"/>
  <c r="I13" i="9"/>
  <c r="I8" i="9"/>
  <c r="P4" i="9"/>
  <c r="F22" i="7"/>
  <c r="Q62" i="9" l="1"/>
  <c r="V4" i="5"/>
  <c r="P74" i="9"/>
  <c r="Q74" i="9"/>
  <c r="Q40" i="9"/>
  <c r="U4" i="5"/>
  <c r="I66" i="9"/>
  <c r="Q72" i="9" s="1"/>
  <c r="P70" i="9"/>
  <c r="P76" i="9"/>
  <c r="P8" i="9"/>
  <c r="T4" i="5"/>
  <c r="P68" i="9"/>
  <c r="W46" i="5"/>
  <c r="W38" i="5"/>
  <c r="W20" i="5"/>
  <c r="W18" i="5"/>
  <c r="W10" i="5"/>
  <c r="W50" i="5"/>
  <c r="W42" i="5"/>
  <c r="W14" i="5"/>
  <c r="W22" i="5"/>
  <c r="W12" i="5"/>
  <c r="W55" i="5"/>
  <c r="W44" i="5"/>
  <c r="W36" i="5"/>
  <c r="W26" i="5"/>
  <c r="W16" i="5"/>
  <c r="W8" i="5"/>
  <c r="W34" i="5"/>
  <c r="W24" i="5"/>
  <c r="W48" i="5"/>
  <c r="W40" i="5"/>
  <c r="W32" i="5"/>
  <c r="Q90" i="9"/>
  <c r="Q114" i="9"/>
  <c r="X4" i="5"/>
  <c r="P126" i="9"/>
  <c r="Q126" i="9"/>
  <c r="Q46" i="9"/>
  <c r="P64" i="9"/>
  <c r="Q68" i="9"/>
  <c r="Q66" i="9"/>
  <c r="I118" i="9"/>
  <c r="Q124" i="9" s="1"/>
  <c r="P122" i="9"/>
  <c r="P128" i="9"/>
  <c r="P120" i="9"/>
  <c r="P52" i="9"/>
  <c r="Q52" i="9"/>
  <c r="Q48" i="9"/>
  <c r="P42" i="9"/>
  <c r="P38" i="9"/>
  <c r="Q42" i="9"/>
  <c r="P46" i="9"/>
  <c r="Q44" i="9"/>
  <c r="Q26" i="9"/>
  <c r="P14" i="9"/>
  <c r="P12" i="9"/>
  <c r="P24" i="9"/>
  <c r="P130" i="9"/>
  <c r="Q130" i="9"/>
  <c r="P16" i="9"/>
  <c r="Q10" i="9"/>
  <c r="Q8" i="9"/>
  <c r="P5" i="9"/>
  <c r="T55" i="5" s="1"/>
  <c r="Q12" i="9"/>
  <c r="Q16" i="9"/>
  <c r="Q22" i="9"/>
  <c r="Q24" i="9"/>
  <c r="P90" i="9"/>
  <c r="P96" i="9"/>
  <c r="P102" i="9"/>
  <c r="Q88" i="9"/>
  <c r="Q86" i="9"/>
  <c r="P83" i="9"/>
  <c r="Q96" i="9"/>
  <c r="P98" i="9"/>
  <c r="Q100" i="9"/>
  <c r="P10" i="9"/>
  <c r="P20" i="9"/>
  <c r="P26" i="9"/>
  <c r="P44" i="9"/>
  <c r="P78" i="9"/>
  <c r="Q78" i="9"/>
  <c r="P104" i="9"/>
  <c r="P88" i="9"/>
  <c r="P92" i="9"/>
  <c r="Q92" i="9"/>
  <c r="Q94" i="9"/>
  <c r="P18" i="9"/>
  <c r="I9" i="9"/>
  <c r="Q18" i="9" s="1"/>
  <c r="P22" i="9"/>
  <c r="Q14" i="9"/>
  <c r="P50" i="9"/>
  <c r="Q50" i="9"/>
  <c r="P34" i="9"/>
  <c r="P36" i="9"/>
  <c r="Q38" i="9"/>
  <c r="P40" i="9"/>
  <c r="P48" i="9"/>
  <c r="P60" i="9"/>
  <c r="P62" i="9"/>
  <c r="Q64" i="9"/>
  <c r="P66" i="9"/>
  <c r="Q76" i="9"/>
  <c r="I92" i="9"/>
  <c r="Q98" i="9" s="1"/>
  <c r="P94" i="9"/>
  <c r="P112" i="9"/>
  <c r="P114" i="9"/>
  <c r="Q116" i="9"/>
  <c r="P118" i="9"/>
  <c r="Q128" i="9"/>
  <c r="I14" i="9"/>
  <c r="Q20" i="9" s="1"/>
  <c r="P31" i="9"/>
  <c r="U55" i="5" s="1"/>
  <c r="Q34" i="9"/>
  <c r="Q36" i="9"/>
  <c r="P57" i="9"/>
  <c r="Q60" i="9"/>
  <c r="Q104" i="9"/>
  <c r="P109" i="9"/>
  <c r="Q112" i="9"/>
  <c r="N4" i="5"/>
  <c r="N55" i="5" s="1"/>
  <c r="D4" i="5"/>
  <c r="F79" i="7"/>
  <c r="I76" i="7"/>
  <c r="Q76" i="7" s="1"/>
  <c r="F74" i="7"/>
  <c r="I70" i="7"/>
  <c r="P74" i="7" s="1"/>
  <c r="L69" i="7"/>
  <c r="L71" i="7" s="1"/>
  <c r="I65" i="7"/>
  <c r="L64" i="7"/>
  <c r="L66" i="7" s="1"/>
  <c r="I60" i="7"/>
  <c r="I61" i="7" s="1"/>
  <c r="Q70" i="7" s="1"/>
  <c r="L59" i="7"/>
  <c r="P56" i="7"/>
  <c r="P64" i="7" s="1"/>
  <c r="I128" i="7"/>
  <c r="L123" i="7"/>
  <c r="I122" i="7"/>
  <c r="I123" i="7" s="1"/>
  <c r="L121" i="7"/>
  <c r="I117" i="7"/>
  <c r="L116" i="7"/>
  <c r="L118" i="7" s="1"/>
  <c r="I112" i="7"/>
  <c r="I113" i="7" s="1"/>
  <c r="L111" i="7"/>
  <c r="P108" i="7"/>
  <c r="P114" i="7" s="1"/>
  <c r="I97" i="7"/>
  <c r="Q100" i="7" s="1"/>
  <c r="I96" i="7"/>
  <c r="L95" i="7"/>
  <c r="L97" i="7" s="1"/>
  <c r="I91" i="7"/>
  <c r="I92" i="7" s="1"/>
  <c r="L90" i="7"/>
  <c r="L92" i="7" s="1"/>
  <c r="I86" i="7"/>
  <c r="I87" i="7" s="1"/>
  <c r="L85" i="7"/>
  <c r="P82" i="7"/>
  <c r="Q88" i="7" s="1"/>
  <c r="I44" i="7"/>
  <c r="I45" i="7" s="1"/>
  <c r="L43" i="7"/>
  <c r="L45" i="7" s="1"/>
  <c r="I39" i="7"/>
  <c r="I40" i="7" s="1"/>
  <c r="L38" i="7"/>
  <c r="L40" i="7" s="1"/>
  <c r="I34" i="7"/>
  <c r="I35" i="7" s="1"/>
  <c r="L33" i="7"/>
  <c r="P30" i="7"/>
  <c r="P38" i="7" s="1"/>
  <c r="I24" i="7"/>
  <c r="I18" i="7"/>
  <c r="L17" i="7"/>
  <c r="L19" i="7" s="1"/>
  <c r="I13" i="7"/>
  <c r="L12" i="7"/>
  <c r="L14" i="7" s="1"/>
  <c r="I8" i="7"/>
  <c r="L7" i="7"/>
  <c r="L9" i="7" s="1"/>
  <c r="P4" i="7"/>
  <c r="L4" i="5" s="1"/>
  <c r="F126" i="6"/>
  <c r="F131" i="6"/>
  <c r="D8" i="5"/>
  <c r="P4" i="6"/>
  <c r="P8" i="6" s="1"/>
  <c r="X55" i="5" l="1"/>
  <c r="X44" i="5"/>
  <c r="X36" i="5"/>
  <c r="X26" i="5"/>
  <c r="X16" i="5"/>
  <c r="X8" i="5"/>
  <c r="X48" i="5"/>
  <c r="X32" i="5"/>
  <c r="X22" i="5"/>
  <c r="X18" i="5"/>
  <c r="X50" i="5"/>
  <c r="X42" i="5"/>
  <c r="X34" i="5"/>
  <c r="X24" i="5"/>
  <c r="X14" i="5"/>
  <c r="X40" i="5"/>
  <c r="X12" i="5"/>
  <c r="X46" i="5"/>
  <c r="X38" i="5"/>
  <c r="X20" i="5"/>
  <c r="X10" i="5"/>
  <c r="T44" i="5"/>
  <c r="T36" i="5"/>
  <c r="T26" i="5"/>
  <c r="T16" i="5"/>
  <c r="T40" i="5"/>
  <c r="T22" i="5"/>
  <c r="T12" i="5"/>
  <c r="T20" i="5"/>
  <c r="T18" i="5"/>
  <c r="T10" i="5"/>
  <c r="T50" i="5"/>
  <c r="T42" i="5"/>
  <c r="T34" i="5"/>
  <c r="T24" i="5"/>
  <c r="T14" i="5"/>
  <c r="T8" i="5"/>
  <c r="T48" i="5"/>
  <c r="T32" i="5"/>
  <c r="T46" i="5"/>
  <c r="T38" i="5"/>
  <c r="U50" i="5"/>
  <c r="U42" i="5"/>
  <c r="U34" i="5"/>
  <c r="U24" i="5"/>
  <c r="U14" i="5"/>
  <c r="U46" i="5"/>
  <c r="U38" i="5"/>
  <c r="U18" i="5"/>
  <c r="U36" i="5"/>
  <c r="U16" i="5"/>
  <c r="U8" i="5"/>
  <c r="U48" i="5"/>
  <c r="U40" i="5"/>
  <c r="U32" i="5"/>
  <c r="U22" i="5"/>
  <c r="U12" i="5"/>
  <c r="U20" i="5"/>
  <c r="U10" i="5"/>
  <c r="U44" i="5"/>
  <c r="U26" i="5"/>
  <c r="V48" i="5"/>
  <c r="V40" i="5"/>
  <c r="V32" i="5"/>
  <c r="V22" i="5"/>
  <c r="V12" i="5"/>
  <c r="V44" i="5"/>
  <c r="V36" i="5"/>
  <c r="V26" i="5"/>
  <c r="V8" i="5"/>
  <c r="V14" i="5"/>
  <c r="V46" i="5"/>
  <c r="V38" i="5"/>
  <c r="V20" i="5"/>
  <c r="V18" i="5"/>
  <c r="V10" i="5"/>
  <c r="V55" i="5"/>
  <c r="V16" i="5"/>
  <c r="V50" i="5"/>
  <c r="V42" i="5"/>
  <c r="V34" i="5"/>
  <c r="V24" i="5"/>
  <c r="P4" i="5"/>
  <c r="P55" i="5" s="1"/>
  <c r="Q98" i="7"/>
  <c r="Q126" i="7"/>
  <c r="P46" i="5" s="1"/>
  <c r="P94" i="7"/>
  <c r="P104" i="7"/>
  <c r="P90" i="7"/>
  <c r="Q94" i="7"/>
  <c r="P98" i="7"/>
  <c r="Q96" i="7"/>
  <c r="Q92" i="7"/>
  <c r="O4" i="5"/>
  <c r="L87" i="7"/>
  <c r="P100" i="7"/>
  <c r="Q68" i="7"/>
  <c r="N38" i="5"/>
  <c r="P78" i="7"/>
  <c r="N26" i="5" s="1"/>
  <c r="P72" i="7"/>
  <c r="Q66" i="7"/>
  <c r="N36" i="5"/>
  <c r="N40" i="5"/>
  <c r="N48" i="5"/>
  <c r="I71" i="7"/>
  <c r="Q74" i="7" s="1"/>
  <c r="N46" i="5" s="1"/>
  <c r="P70" i="7"/>
  <c r="N34" i="5"/>
  <c r="N42" i="5"/>
  <c r="Q46" i="7"/>
  <c r="P50" i="7"/>
  <c r="M4" i="5"/>
  <c r="P42" i="7"/>
  <c r="P52" i="7"/>
  <c r="Q42" i="7"/>
  <c r="Q44" i="7"/>
  <c r="P46" i="7"/>
  <c r="Q48" i="7"/>
  <c r="P8" i="7"/>
  <c r="L8" i="5" s="1"/>
  <c r="P22" i="7"/>
  <c r="L22" i="5" s="1"/>
  <c r="Q26" i="7"/>
  <c r="L50" i="5" s="1"/>
  <c r="I19" i="7"/>
  <c r="Q22" i="7" s="1"/>
  <c r="L46" i="5" s="1"/>
  <c r="P16" i="7"/>
  <c r="L16" i="5" s="1"/>
  <c r="P14" i="7"/>
  <c r="L14" i="5" s="1"/>
  <c r="P12" i="7"/>
  <c r="L12" i="5" s="1"/>
  <c r="L35" i="7"/>
  <c r="Q52" i="7" s="1"/>
  <c r="Q40" i="7"/>
  <c r="P10" i="5"/>
  <c r="P16" i="5"/>
  <c r="P24" i="5"/>
  <c r="O12" i="5"/>
  <c r="N20" i="5"/>
  <c r="N18" i="5"/>
  <c r="O26" i="5"/>
  <c r="N22" i="5"/>
  <c r="N24" i="5"/>
  <c r="N12" i="5"/>
  <c r="P60" i="7"/>
  <c r="N8" i="5" s="1"/>
  <c r="P57" i="7"/>
  <c r="Q62" i="7"/>
  <c r="P76" i="7"/>
  <c r="I66" i="7"/>
  <c r="Q72" i="7" s="1"/>
  <c r="N44" i="5" s="1"/>
  <c r="P68" i="7"/>
  <c r="N16" i="5" s="1"/>
  <c r="P62" i="7"/>
  <c r="N10" i="5" s="1"/>
  <c r="Q64" i="7"/>
  <c r="P66" i="7"/>
  <c r="N14" i="5" s="1"/>
  <c r="Q60" i="7"/>
  <c r="N32" i="5" s="1"/>
  <c r="L61" i="7"/>
  <c r="Q78" i="7" s="1"/>
  <c r="N50" i="5" s="1"/>
  <c r="P18" i="7"/>
  <c r="L18" i="5" s="1"/>
  <c r="I9" i="7"/>
  <c r="Q18" i="7" s="1"/>
  <c r="L42" i="5" s="1"/>
  <c r="P44" i="7"/>
  <c r="Q104" i="7"/>
  <c r="P124" i="7"/>
  <c r="P20" i="5" s="1"/>
  <c r="I118" i="7"/>
  <c r="Q124" i="7" s="1"/>
  <c r="P44" i="5" s="1"/>
  <c r="P126" i="7"/>
  <c r="P22" i="5" s="1"/>
  <c r="P102" i="7"/>
  <c r="I102" i="7"/>
  <c r="Q102" i="7" s="1"/>
  <c r="P116" i="7"/>
  <c r="P12" i="5" s="1"/>
  <c r="P122" i="7"/>
  <c r="P18" i="5" s="1"/>
  <c r="P112" i="7"/>
  <c r="P8" i="5" s="1"/>
  <c r="Q114" i="7"/>
  <c r="P34" i="5" s="1"/>
  <c r="P118" i="7"/>
  <c r="P14" i="5" s="1"/>
  <c r="Q120" i="7"/>
  <c r="P40" i="5" s="1"/>
  <c r="P120" i="7"/>
  <c r="Q14" i="7"/>
  <c r="L38" i="5" s="1"/>
  <c r="Q10" i="7"/>
  <c r="L34" i="5" s="1"/>
  <c r="Q8" i="7"/>
  <c r="L32" i="5" s="1"/>
  <c r="P5" i="7"/>
  <c r="L55" i="5" s="1"/>
  <c r="Q12" i="7"/>
  <c r="L36" i="5" s="1"/>
  <c r="Q16" i="7"/>
  <c r="L40" i="5" s="1"/>
  <c r="Q24" i="7"/>
  <c r="L48" i="5" s="1"/>
  <c r="I50" i="7"/>
  <c r="Q50" i="7" s="1"/>
  <c r="P96" i="7"/>
  <c r="P109" i="7"/>
  <c r="Q112" i="7"/>
  <c r="P32" i="5" s="1"/>
  <c r="Q118" i="7"/>
  <c r="P38" i="5" s="1"/>
  <c r="Q128" i="7"/>
  <c r="P48" i="5" s="1"/>
  <c r="P26" i="7"/>
  <c r="L26" i="5" s="1"/>
  <c r="P10" i="7"/>
  <c r="L10" i="5" s="1"/>
  <c r="P20" i="7"/>
  <c r="L20" i="5" s="1"/>
  <c r="P24" i="7"/>
  <c r="L24" i="5" s="1"/>
  <c r="P130" i="7"/>
  <c r="P26" i="5" s="1"/>
  <c r="Q122" i="7"/>
  <c r="P42" i="5" s="1"/>
  <c r="Q116" i="7"/>
  <c r="P36" i="5" s="1"/>
  <c r="P128" i="7"/>
  <c r="P34" i="7"/>
  <c r="P36" i="7"/>
  <c r="Q38" i="7"/>
  <c r="P40" i="7"/>
  <c r="P48" i="7"/>
  <c r="P86" i="7"/>
  <c r="P88" i="7"/>
  <c r="Q90" i="7"/>
  <c r="P92" i="7"/>
  <c r="I14" i="7"/>
  <c r="Q20" i="7" s="1"/>
  <c r="L44" i="5" s="1"/>
  <c r="P31" i="7"/>
  <c r="M55" i="5" s="1"/>
  <c r="Q34" i="7"/>
  <c r="Q36" i="7"/>
  <c r="P83" i="7"/>
  <c r="Q86" i="7"/>
  <c r="L113" i="7"/>
  <c r="Q130" i="7" s="1"/>
  <c r="P5" i="6"/>
  <c r="D55" i="5" s="1"/>
  <c r="P108" i="6"/>
  <c r="H4" i="5" s="1"/>
  <c r="H55" i="5" s="1"/>
  <c r="P82" i="6"/>
  <c r="G4" i="5" s="1"/>
  <c r="G55" i="5" s="1"/>
  <c r="P56" i="6"/>
  <c r="P30" i="6"/>
  <c r="Q10" i="6"/>
  <c r="D34" i="5" s="1"/>
  <c r="I102" i="6"/>
  <c r="I96" i="6"/>
  <c r="I97" i="6" s="1"/>
  <c r="L95" i="6"/>
  <c r="L97" i="6" s="1"/>
  <c r="I91" i="6"/>
  <c r="I92" i="6" s="1"/>
  <c r="L90" i="6"/>
  <c r="L92" i="6" s="1"/>
  <c r="I86" i="6"/>
  <c r="I87" i="6" s="1"/>
  <c r="L85" i="6"/>
  <c r="L87" i="6" s="1"/>
  <c r="I128" i="6"/>
  <c r="I122" i="6"/>
  <c r="I123" i="6" s="1"/>
  <c r="L121" i="6"/>
  <c r="L123" i="6" s="1"/>
  <c r="I117" i="6"/>
  <c r="I118" i="6" s="1"/>
  <c r="L116" i="6"/>
  <c r="L118" i="6" s="1"/>
  <c r="I112" i="6"/>
  <c r="I113" i="6" s="1"/>
  <c r="L111" i="6"/>
  <c r="L113" i="6" s="1"/>
  <c r="I76" i="6"/>
  <c r="I70" i="6"/>
  <c r="I71" i="6" s="1"/>
  <c r="L69" i="6"/>
  <c r="L71" i="6" s="1"/>
  <c r="I65" i="6"/>
  <c r="I66" i="6" s="1"/>
  <c r="L64" i="6"/>
  <c r="L66" i="6" s="1"/>
  <c r="I60" i="6"/>
  <c r="I61" i="6" s="1"/>
  <c r="L59" i="6"/>
  <c r="L61" i="6" s="1"/>
  <c r="I50" i="6"/>
  <c r="I44" i="6"/>
  <c r="I45" i="6" s="1"/>
  <c r="L43" i="6"/>
  <c r="L45" i="6" s="1"/>
  <c r="I39" i="6"/>
  <c r="I40" i="6" s="1"/>
  <c r="L38" i="6"/>
  <c r="L40" i="6" s="1"/>
  <c r="I34" i="6"/>
  <c r="I35" i="6" s="1"/>
  <c r="L33" i="6"/>
  <c r="L35" i="6" s="1"/>
  <c r="L17" i="6"/>
  <c r="L12" i="6"/>
  <c r="L7" i="6"/>
  <c r="Q68" i="6" l="1"/>
  <c r="F40" i="5" s="1"/>
  <c r="F4" i="5"/>
  <c r="P57" i="6"/>
  <c r="F55" i="5" s="1"/>
  <c r="M40" i="5"/>
  <c r="M32" i="5"/>
  <c r="E4" i="5"/>
  <c r="P31" i="6"/>
  <c r="E55" i="5" s="1"/>
  <c r="P50" i="5"/>
  <c r="O55" i="5"/>
  <c r="O8" i="5"/>
  <c r="O20" i="5"/>
  <c r="M50" i="5"/>
  <c r="M36" i="5"/>
  <c r="M48" i="5"/>
  <c r="M12" i="5"/>
  <c r="M42" i="5"/>
  <c r="O16" i="5"/>
  <c r="O48" i="5"/>
  <c r="O44" i="5"/>
  <c r="O40" i="5"/>
  <c r="O36" i="5"/>
  <c r="O50" i="5"/>
  <c r="O46" i="5"/>
  <c r="O42" i="5"/>
  <c r="O38" i="5"/>
  <c r="O34" i="5"/>
  <c r="O22" i="5"/>
  <c r="O32" i="5"/>
  <c r="O18" i="5"/>
  <c r="O14" i="5"/>
  <c r="O10" i="5"/>
  <c r="O24" i="5"/>
  <c r="M10" i="5"/>
  <c r="M18" i="5"/>
  <c r="M26" i="5"/>
  <c r="M16" i="5"/>
  <c r="M46" i="5"/>
  <c r="M34" i="5"/>
  <c r="M22" i="5"/>
  <c r="M8" i="5"/>
  <c r="M24" i="5"/>
  <c r="M38" i="5"/>
  <c r="M44" i="5"/>
  <c r="M14" i="5"/>
  <c r="M20" i="5"/>
  <c r="Q116" i="6"/>
  <c r="H36" i="5" s="1"/>
  <c r="P109" i="6"/>
  <c r="Q86" i="6"/>
  <c r="G32" i="5" s="1"/>
  <c r="P83" i="6"/>
  <c r="Q120" i="6"/>
  <c r="H40" i="5" s="1"/>
  <c r="P14" i="6"/>
  <c r="D14" i="5" s="1"/>
  <c r="P24" i="6"/>
  <c r="D24" i="5" s="1"/>
  <c r="Q8" i="6"/>
  <c r="D32" i="5" s="1"/>
  <c r="Q50" i="6"/>
  <c r="E48" i="5" s="1"/>
  <c r="P22" i="6"/>
  <c r="D22" i="5" s="1"/>
  <c r="Q40" i="6"/>
  <c r="E38" i="5" s="1"/>
  <c r="Q128" i="6"/>
  <c r="H48" i="5" s="1"/>
  <c r="P10" i="6"/>
  <c r="D10" i="5" s="1"/>
  <c r="Q14" i="6"/>
  <c r="D38" i="5" s="1"/>
  <c r="P12" i="6"/>
  <c r="D12" i="5" s="1"/>
  <c r="P60" i="6"/>
  <c r="F8" i="5" s="1"/>
  <c r="P112" i="6"/>
  <c r="H8" i="5" s="1"/>
  <c r="Q112" i="6"/>
  <c r="H32" i="5" s="1"/>
  <c r="P128" i="6"/>
  <c r="H24" i="5" s="1"/>
  <c r="Q72" i="6"/>
  <c r="F44" i="5" s="1"/>
  <c r="Q76" i="6"/>
  <c r="F48" i="5" s="1"/>
  <c r="Q124" i="6"/>
  <c r="H44" i="5" s="1"/>
  <c r="Q92" i="6"/>
  <c r="G38" i="5" s="1"/>
  <c r="Q60" i="6"/>
  <c r="F32" i="5" s="1"/>
  <c r="Q90" i="6"/>
  <c r="G36" i="5" s="1"/>
  <c r="P26" i="6"/>
  <c r="D26" i="5" s="1"/>
  <c r="Q98" i="6"/>
  <c r="G44" i="5" s="1"/>
  <c r="Q102" i="6"/>
  <c r="G48" i="5" s="1"/>
  <c r="Q96" i="6"/>
  <c r="G42" i="5" s="1"/>
  <c r="Q104" i="6"/>
  <c r="G50" i="5" s="1"/>
  <c r="Q94" i="6"/>
  <c r="G40" i="5" s="1"/>
  <c r="P20" i="6"/>
  <c r="D20" i="5" s="1"/>
  <c r="Q12" i="6"/>
  <c r="D36" i="5" s="1"/>
  <c r="P68" i="6"/>
  <c r="F16" i="5" s="1"/>
  <c r="P86" i="6"/>
  <c r="G8" i="5" s="1"/>
  <c r="P102" i="6"/>
  <c r="G24" i="5" s="1"/>
  <c r="Q100" i="6"/>
  <c r="G46" i="5" s="1"/>
  <c r="P76" i="6"/>
  <c r="F24" i="5" s="1"/>
  <c r="P52" i="6"/>
  <c r="E26" i="5" s="1"/>
  <c r="P46" i="6"/>
  <c r="E20" i="5" s="1"/>
  <c r="P98" i="6"/>
  <c r="G20" i="5" s="1"/>
  <c r="P120" i="6"/>
  <c r="H16" i="5" s="1"/>
  <c r="Q78" i="6"/>
  <c r="F50" i="5" s="1"/>
  <c r="P64" i="6"/>
  <c r="F12" i="5" s="1"/>
  <c r="P72" i="6"/>
  <c r="F20" i="5" s="1"/>
  <c r="P104" i="6"/>
  <c r="G26" i="5" s="1"/>
  <c r="Q88" i="6"/>
  <c r="G34" i="5" s="1"/>
  <c r="P94" i="6"/>
  <c r="G16" i="5" s="1"/>
  <c r="Q34" i="6"/>
  <c r="E32" i="5" s="1"/>
  <c r="Q64" i="6"/>
  <c r="F36" i="5" s="1"/>
  <c r="P90" i="6"/>
  <c r="G12" i="5" s="1"/>
  <c r="Q130" i="6"/>
  <c r="H50" i="5" s="1"/>
  <c r="P116" i="6"/>
  <c r="H12" i="5" s="1"/>
  <c r="P124" i="6"/>
  <c r="H20" i="5" s="1"/>
  <c r="Q36" i="6"/>
  <c r="E34" i="5" s="1"/>
  <c r="P42" i="6"/>
  <c r="E16" i="5" s="1"/>
  <c r="Q46" i="6"/>
  <c r="E44" i="5" s="1"/>
  <c r="Q52" i="6"/>
  <c r="E50" i="5" s="1"/>
  <c r="P38" i="6"/>
  <c r="E12" i="5" s="1"/>
  <c r="Q42" i="6"/>
  <c r="E40" i="5" s="1"/>
  <c r="Q48" i="6"/>
  <c r="E46" i="5" s="1"/>
  <c r="P34" i="6"/>
  <c r="E8" i="5" s="1"/>
  <c r="Q38" i="6"/>
  <c r="E36" i="5" s="1"/>
  <c r="Q44" i="6"/>
  <c r="E42" i="5" s="1"/>
  <c r="P50" i="6"/>
  <c r="E24" i="5" s="1"/>
  <c r="P114" i="6"/>
  <c r="H10" i="5" s="1"/>
  <c r="P118" i="6"/>
  <c r="H14" i="5" s="1"/>
  <c r="P122" i="6"/>
  <c r="H18" i="5" s="1"/>
  <c r="P126" i="6"/>
  <c r="H22" i="5" s="1"/>
  <c r="P130" i="6"/>
  <c r="H26" i="5" s="1"/>
  <c r="Q114" i="6"/>
  <c r="H34" i="5" s="1"/>
  <c r="Q118" i="6"/>
  <c r="H38" i="5" s="1"/>
  <c r="Q122" i="6"/>
  <c r="H42" i="5" s="1"/>
  <c r="Q126" i="6"/>
  <c r="H46" i="5" s="1"/>
  <c r="P88" i="6"/>
  <c r="G10" i="5" s="1"/>
  <c r="P92" i="6"/>
  <c r="G14" i="5" s="1"/>
  <c r="P96" i="6"/>
  <c r="G18" i="5" s="1"/>
  <c r="P100" i="6"/>
  <c r="G22" i="5" s="1"/>
  <c r="P62" i="6"/>
  <c r="F10" i="5" s="1"/>
  <c r="P66" i="6"/>
  <c r="F14" i="5" s="1"/>
  <c r="P70" i="6"/>
  <c r="F18" i="5" s="1"/>
  <c r="P74" i="6"/>
  <c r="F22" i="5" s="1"/>
  <c r="P78" i="6"/>
  <c r="F26" i="5" s="1"/>
  <c r="Q62" i="6"/>
  <c r="F34" i="5" s="1"/>
  <c r="Q66" i="6"/>
  <c r="F38" i="5" s="1"/>
  <c r="Q70" i="6"/>
  <c r="F42" i="5" s="1"/>
  <c r="Q74" i="6"/>
  <c r="F46" i="5" s="1"/>
  <c r="P36" i="6"/>
  <c r="E10" i="5" s="1"/>
  <c r="P40" i="6"/>
  <c r="E14" i="5" s="1"/>
  <c r="P44" i="6"/>
  <c r="E18" i="5" s="1"/>
  <c r="P48" i="6"/>
  <c r="E22" i="5" s="1"/>
  <c r="P18" i="6"/>
  <c r="D18" i="5" s="1"/>
  <c r="F27" i="6"/>
  <c r="I24" i="6"/>
  <c r="Q24" i="6" s="1"/>
  <c r="D48" i="5" s="1"/>
  <c r="Y55" i="5"/>
  <c r="I55" i="5"/>
  <c r="D17" i="4" l="1"/>
  <c r="P16" i="6"/>
  <c r="D16" i="5" s="1"/>
  <c r="Q16" i="6"/>
  <c r="D40" i="5" s="1"/>
  <c r="I9" i="6"/>
  <c r="Q18" i="6" s="1"/>
  <c r="D42" i="5" s="1"/>
  <c r="G47" i="4"/>
  <c r="H47" i="4" s="1"/>
  <c r="F47" i="4"/>
  <c r="F43" i="4"/>
  <c r="G45" i="4"/>
  <c r="F45" i="4"/>
  <c r="G41" i="4"/>
  <c r="F41" i="4"/>
  <c r="G39" i="4"/>
  <c r="F39" i="4"/>
  <c r="G37" i="4"/>
  <c r="F37" i="4"/>
  <c r="G35" i="4"/>
  <c r="F35" i="4"/>
  <c r="G33" i="4"/>
  <c r="F33" i="4"/>
  <c r="G31" i="4"/>
  <c r="F31" i="4"/>
  <c r="L14" i="6"/>
  <c r="L9" i="6" l="1"/>
  <c r="L19" i="6" l="1"/>
  <c r="Q26" i="6" s="1"/>
  <c r="D50" i="5" s="1"/>
  <c r="I19" i="6"/>
  <c r="Q22" i="6" s="1"/>
  <c r="D46" i="5" s="1"/>
  <c r="I14" i="6"/>
  <c r="Q20" i="6" s="1"/>
  <c r="D44" i="5" s="1"/>
  <c r="Q55" i="5" l="1"/>
  <c r="C39" i="4"/>
  <c r="C41" i="4"/>
  <c r="C37" i="4"/>
  <c r="E37" i="4" l="1"/>
  <c r="J45" i="4"/>
  <c r="J35" i="4"/>
  <c r="H45" i="4" l="1"/>
  <c r="G12" i="4" l="1"/>
  <c r="H31" i="4" l="1"/>
  <c r="H35" i="4"/>
  <c r="H33" i="4"/>
  <c r="H41" i="4"/>
  <c r="H39" i="4"/>
  <c r="H37" i="4"/>
  <c r="Y46" i="5" l="1"/>
  <c r="I8" i="5"/>
  <c r="E29" i="4" s="1"/>
  <c r="I29" i="4" s="1"/>
  <c r="I4" i="5" l="1"/>
  <c r="Y50" i="5"/>
  <c r="Y10" i="5"/>
  <c r="Y34" i="5"/>
  <c r="Y4" i="5"/>
  <c r="Y32" i="5"/>
  <c r="Y36" i="5"/>
  <c r="Y14" i="5"/>
  <c r="Y38" i="5"/>
  <c r="Y40" i="5"/>
  <c r="Q50" i="5"/>
  <c r="Y8" i="5"/>
  <c r="Y12" i="5"/>
  <c r="Y16" i="5"/>
  <c r="Y22" i="5"/>
  <c r="Q4" i="5"/>
  <c r="I26" i="5" l="1"/>
  <c r="I32" i="5"/>
  <c r="C29" i="4" s="1"/>
  <c r="I36" i="5"/>
  <c r="I12" i="5"/>
  <c r="I46" i="5"/>
  <c r="Y42" i="5"/>
  <c r="Y18" i="5"/>
  <c r="I10" i="5"/>
  <c r="Y26" i="5"/>
  <c r="Q26" i="5"/>
  <c r="Q16" i="5"/>
  <c r="Q44" i="5"/>
  <c r="Q20" i="5"/>
  <c r="Y48" i="5"/>
  <c r="Y24" i="5"/>
  <c r="E47" i="4" l="1"/>
  <c r="I47" i="4" s="1"/>
  <c r="I38" i="5"/>
  <c r="I34" i="5"/>
  <c r="Q12" i="5"/>
  <c r="E33" i="4" s="1"/>
  <c r="I33" i="4" s="1"/>
  <c r="Q46" i="5"/>
  <c r="C43" i="4" s="1"/>
  <c r="I24" i="5"/>
  <c r="I44" i="5"/>
  <c r="I48" i="5"/>
  <c r="I20" i="5"/>
  <c r="I16" i="5"/>
  <c r="I18" i="5"/>
  <c r="I22" i="5"/>
  <c r="I14" i="5"/>
  <c r="I40" i="5"/>
  <c r="I42" i="5"/>
  <c r="Q42" i="5"/>
  <c r="I37" i="4"/>
  <c r="Q38" i="5"/>
  <c r="C35" i="4" s="1"/>
  <c r="Y20" i="5"/>
  <c r="Y44" i="5"/>
  <c r="Q36" i="5"/>
  <c r="C33" i="4" s="1"/>
  <c r="Q32" i="5"/>
  <c r="Q10" i="5"/>
  <c r="E31" i="4" s="1"/>
  <c r="I31" i="4" s="1"/>
  <c r="Q34" i="5"/>
  <c r="Q22" i="5"/>
  <c r="Q8" i="5"/>
  <c r="Q18" i="5"/>
  <c r="E39" i="4" s="1"/>
  <c r="I39" i="4" s="1"/>
  <c r="Q14" i="5"/>
  <c r="Q40" i="5"/>
  <c r="Q48" i="5"/>
  <c r="Q24" i="5"/>
  <c r="E41" i="4" l="1"/>
  <c r="I41" i="4" s="1"/>
  <c r="E45" i="4"/>
  <c r="I45" i="4" s="1"/>
  <c r="E35" i="4"/>
  <c r="I35" i="4" s="1"/>
  <c r="C45" i="4"/>
  <c r="E43" i="4"/>
  <c r="C31" i="4"/>
  <c r="H50" i="4" l="1"/>
  <c r="I58" i="4" s="1"/>
  <c r="I56" i="4" l="1"/>
  <c r="I50" i="5"/>
  <c r="C47" i="4" s="1"/>
  <c r="A20" i="4" l="1"/>
  <c r="D20" i="4" s="1"/>
  <c r="D29" i="4"/>
  <c r="D45" i="4"/>
  <c r="D43" i="4"/>
  <c r="D35" i="4"/>
  <c r="D33" i="4"/>
  <c r="D37" i="4"/>
  <c r="D31" i="4"/>
  <c r="D47" i="4"/>
  <c r="D39" i="4"/>
  <c r="D41" i="4"/>
</calcChain>
</file>

<file path=xl/sharedStrings.xml><?xml version="1.0" encoding="utf-8"?>
<sst xmlns="http://schemas.openxmlformats.org/spreadsheetml/2006/main" count="1117" uniqueCount="122">
  <si>
    <t>Projektart:</t>
  </si>
  <si>
    <t>Preis ausländisches Holz</t>
  </si>
  <si>
    <t>Preis Schweizer Holz</t>
  </si>
  <si>
    <t>Holzart</t>
  </si>
  <si>
    <t>Fichte</t>
  </si>
  <si>
    <t>Mehrpreis</t>
  </si>
  <si>
    <t>Allgemeines</t>
  </si>
  <si>
    <t>Konstruktionsholz</t>
  </si>
  <si>
    <t>Projekt</t>
  </si>
  <si>
    <t>BSH</t>
  </si>
  <si>
    <t>Verkleidung I</t>
  </si>
  <si>
    <t>Dachlatte Ziegellattung</t>
  </si>
  <si>
    <t>Plattenstärke (m)</t>
  </si>
  <si>
    <t>Laufmeter (m)</t>
  </si>
  <si>
    <t>Volumen (m³)</t>
  </si>
  <si>
    <t>Plattenfläche (m²)</t>
  </si>
  <si>
    <t>Querschnitt (m²)</t>
  </si>
  <si>
    <t>TRIO/DUO</t>
  </si>
  <si>
    <t>Verkleidung A</t>
  </si>
  <si>
    <t>Dachlatte Hinterlüftungslattung</t>
  </si>
  <si>
    <t>Fassadenfläche</t>
  </si>
  <si>
    <t>Vollholz</t>
  </si>
  <si>
    <t>Installationsebene</t>
  </si>
  <si>
    <t>-</t>
  </si>
  <si>
    <t>OSB</t>
  </si>
  <si>
    <t>Jahr</t>
  </si>
  <si>
    <t>GF</t>
  </si>
  <si>
    <t>Kiefer</t>
  </si>
  <si>
    <t>Bemerkung:</t>
  </si>
  <si>
    <t>Gebäudekosten</t>
  </si>
  <si>
    <t>Holzmenge</t>
  </si>
  <si>
    <t>Holzmenge pro m² BGF</t>
  </si>
  <si>
    <t>MEHRPREISBERECHNUNG SCHWEIZERHOLZ</t>
  </si>
  <si>
    <t>EINGABE</t>
  </si>
  <si>
    <t>PROGNOSEN</t>
  </si>
  <si>
    <t>DETAILIERTE AUFLISTUNG</t>
  </si>
  <si>
    <t>Brettschichtholz</t>
  </si>
  <si>
    <t>DUO / TRIO</t>
  </si>
  <si>
    <t>Verkleidung Aussen</t>
  </si>
  <si>
    <t>OSB-Platten</t>
  </si>
  <si>
    <t>Holzanteil</t>
  </si>
  <si>
    <t>effektiv</t>
  </si>
  <si>
    <t>prozentual</t>
  </si>
  <si>
    <t>Schweiz</t>
  </si>
  <si>
    <t>Optionen</t>
  </si>
  <si>
    <t>Anteil</t>
  </si>
  <si>
    <t>Ja</t>
  </si>
  <si>
    <t>Latten</t>
  </si>
  <si>
    <t>Bruttogeschossfläche:</t>
  </si>
  <si>
    <t>ERGEBNISSE</t>
  </si>
  <si>
    <t>Dreischichtplatte</t>
  </si>
  <si>
    <t>N/A</t>
  </si>
  <si>
    <t>pro m2 GF</t>
  </si>
  <si>
    <t>Verkleidung Innen</t>
  </si>
  <si>
    <t>EFH1</t>
  </si>
  <si>
    <t>EFH2</t>
  </si>
  <si>
    <t>EFH3</t>
  </si>
  <si>
    <t>Durchschnitt</t>
  </si>
  <si>
    <t>MFH1</t>
  </si>
  <si>
    <t>MFH2</t>
  </si>
  <si>
    <t>HALLE1</t>
  </si>
  <si>
    <t>HALLE2</t>
  </si>
  <si>
    <t>Informationseinheiten</t>
  </si>
  <si>
    <t>Vollumen</t>
  </si>
  <si>
    <t>volumen</t>
  </si>
  <si>
    <t xml:space="preserve">Holzpreise </t>
  </si>
  <si>
    <t>CH-Holz</t>
  </si>
  <si>
    <t>Prozentuale Mehrkosten von Schweizerholz in Bezug auf Gebäudekosten:</t>
  </si>
  <si>
    <t>Total der Mehrkosten</t>
  </si>
  <si>
    <t>Ausland</t>
  </si>
  <si>
    <t>Verkleidung Aussen (veh ab)</t>
  </si>
  <si>
    <t>Decke - BSH (massiv)</t>
  </si>
  <si>
    <t>Decke - Balkenlage</t>
  </si>
  <si>
    <t>Legende:</t>
  </si>
  <si>
    <t>Nicht erhältlich</t>
  </si>
  <si>
    <t>Prozentuale Mehrkosten von Schweizerholz in Bezug auf Kosten des Holzbauers</t>
  </si>
  <si>
    <t>Vermerk</t>
  </si>
  <si>
    <t>Kosten des Holzbauers</t>
  </si>
  <si>
    <t>Holzbaukosten</t>
  </si>
  <si>
    <t>EFH4</t>
  </si>
  <si>
    <t>EFH5</t>
  </si>
  <si>
    <t>1. Die Kosten des Holzbauers enthelten keine Fenster.</t>
  </si>
  <si>
    <t>2. Bürogebäude sind mit Mehrfamilienhäusern mit Brettschichtholzdecken vergleichbar.</t>
  </si>
  <si>
    <t>Bruttogeschossfläche</t>
  </si>
  <si>
    <t>Platten</t>
  </si>
  <si>
    <t>Volumen</t>
  </si>
  <si>
    <t>Ausmass</t>
  </si>
  <si>
    <t>Baumaterial</t>
  </si>
  <si>
    <t>MFH5</t>
  </si>
  <si>
    <t>MFH4</t>
  </si>
  <si>
    <t>MFH3</t>
  </si>
  <si>
    <t>HALLE3</t>
  </si>
  <si>
    <t>HALLE4</t>
  </si>
  <si>
    <t>HALLE5</t>
  </si>
  <si>
    <t>EINFAMILIENHÄUSER</t>
  </si>
  <si>
    <t>MEHRFAMILIENHÄUSER</t>
  </si>
  <si>
    <t>HALLEN</t>
  </si>
  <si>
    <t>Dreischichtplatten</t>
  </si>
  <si>
    <t>Oberfläche Innenwände</t>
  </si>
  <si>
    <t>Dachbreite (Pfettenrichtung)</t>
  </si>
  <si>
    <t>Dachlänge (Sparrenrichtung)</t>
  </si>
  <si>
    <t>Nummer</t>
  </si>
  <si>
    <t>EFH 1</t>
  </si>
  <si>
    <t>EFH 2</t>
  </si>
  <si>
    <t>EFH 3</t>
  </si>
  <si>
    <t>EFH 4</t>
  </si>
  <si>
    <t>EFH 5</t>
  </si>
  <si>
    <t>Einheit/GF</t>
  </si>
  <si>
    <t>Volumen/GF</t>
  </si>
  <si>
    <t>Einheiten</t>
  </si>
  <si>
    <t>Kosten pro m2 GF</t>
  </si>
  <si>
    <t>MFH 1</t>
  </si>
  <si>
    <t>MFH 2</t>
  </si>
  <si>
    <t>MFH 3</t>
  </si>
  <si>
    <t>MFH 4</t>
  </si>
  <si>
    <t>MFH 5</t>
  </si>
  <si>
    <t>HALLE 2</t>
  </si>
  <si>
    <t>HALLE 3</t>
  </si>
  <si>
    <t>HALLE 4</t>
  </si>
  <si>
    <t>HALLE 5</t>
  </si>
  <si>
    <t>Anzahl Geschosse</t>
  </si>
  <si>
    <t>Einfamilienhaus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</si>
</sst>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164" formatCode="0.0"/>
    <numFmt numFmtId="165" formatCode="[$CHF]\ #,##0.00"/>
    <numFmt numFmtId="166" formatCode="#,###\ &quot;m²&quot;\ "/>
    <numFmt numFmtId="167" formatCode="#,###\ &quot;CHF&quot;\ "/>
    <numFmt numFmtId="168" formatCode="#,###\ &quot;m³&quot;\ "/>
    <numFmt numFmtId="169" formatCode="#,##0.##\ &quot;m³/m²&quot;\ "/>
    <numFmt numFmtId="170" formatCode="#,##0.000\ &quot;m³&quot;\ "/>
    <numFmt numFmtId="171" formatCode="#,##0.000\ &quot;m²&quot;\ "/>
    <numFmt numFmtId="172" formatCode="#,##0.000\ &quot;m¹&quot;\ "/>
    <numFmt numFmtId="173" formatCode="#,##0.0\ &quot;m³&quot;\ "/>
    <numFmt numFmtId="174" formatCode="#,##0.0\ &quot;m²&quot;\ "/>
    <numFmt numFmtId="175" formatCode="#,##0.0\ &quot;m¹&quot;\ "/>
    <numFmt numFmtId="176" formatCode="##0.0\ &quot;%&quot;\ "/>
    <numFmt numFmtId="177" formatCode="#,##0\ &quot;/m³&quot;\ "/>
    <numFmt numFmtId="178" formatCode="#,##0\ &quot;/m²&quot;\ "/>
    <numFmt numFmtId="179" formatCode="#,##0\ &quot;.-/m²&quot;\ "/>
    <numFmt numFmtId="180" formatCode="###,0\,00\ &quot;/m¹&quot;\ "/>
    <numFmt numFmtId="181" formatCode="0.##\ &quot;/m¹&quot;\ "/>
    <numFmt numFmtId="182" formatCode="0.00\ &quot;/m¹&quot;\ "/>
    <numFmt numFmtId="183" formatCode="#,##0.00\ &quot;/m²&quot;\ "/>
    <numFmt numFmtId="184" formatCode="#,##0&quot;.- /m³&quot;\ "/>
    <numFmt numFmtId="185" formatCode="#,##0\ &quot;CHF&quot;\ "/>
    <numFmt numFmtId="186" formatCode="0.0000"/>
    <numFmt numFmtId="187" formatCode="#,##0.#0\ &quot;m³/m²&quot;\ "/>
    <numFmt numFmtId="188" formatCode="0&quot;%&quot;"/>
    <numFmt numFmtId="189" formatCode="#,###\ &quot;m¹&quot;\ "/>
    <numFmt numFmtId="190" formatCode="#,###.0\ &quot;m²&quot;\ "/>
    <numFmt numFmtId="191" formatCode="#,###.0\ &quot;m¹&quot;\ 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0" tint="-0.499984740745262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2"/>
      <color theme="1"/>
      <name val="Verdana"/>
      <family val="2"/>
    </font>
    <font>
      <sz val="7"/>
      <color theme="1"/>
      <name val="Verdana"/>
      <family val="2"/>
    </font>
    <font>
      <sz val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1" fillId="0" borderId="0" xfId="0" applyFont="1"/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4" fillId="0" borderId="4" xfId="0" applyFont="1" applyFill="1" applyBorder="1"/>
    <xf numFmtId="0" fontId="4" fillId="0" borderId="4" xfId="0" applyFont="1" applyFill="1" applyBorder="1" applyAlignment="1">
      <alignment horizontal="right"/>
    </xf>
    <xf numFmtId="0" fontId="4" fillId="0" borderId="5" xfId="0" applyFont="1" applyFill="1" applyBorder="1"/>
    <xf numFmtId="0" fontId="4" fillId="0" borderId="0" xfId="0" applyFont="1" applyFill="1" applyBorder="1"/>
    <xf numFmtId="0" fontId="1" fillId="0" borderId="0" xfId="0" applyFont="1" applyFill="1" applyAlignment="1">
      <alignment horizontal="left"/>
    </xf>
    <xf numFmtId="165" fontId="1" fillId="0" borderId="0" xfId="0" applyNumberFormat="1" applyFont="1" applyFill="1" applyBorder="1" applyAlignment="1">
      <alignment horizontal="left"/>
    </xf>
    <xf numFmtId="165" fontId="2" fillId="0" borderId="0" xfId="0" applyNumberFormat="1" applyFont="1" applyFill="1" applyBorder="1" applyAlignment="1">
      <alignment horizontal="left"/>
    </xf>
    <xf numFmtId="4" fontId="1" fillId="0" borderId="0" xfId="0" applyNumberFormat="1" applyFont="1" applyFill="1" applyAlignment="1">
      <alignment horizontal="left"/>
    </xf>
    <xf numFmtId="2" fontId="6" fillId="0" borderId="0" xfId="0" applyNumberFormat="1" applyFont="1"/>
    <xf numFmtId="0" fontId="7" fillId="0" borderId="0" xfId="0" applyFont="1"/>
    <xf numFmtId="0" fontId="8" fillId="0" borderId="0" xfId="0" applyFont="1"/>
    <xf numFmtId="0" fontId="7" fillId="0" borderId="1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left"/>
    </xf>
    <xf numFmtId="0" fontId="9" fillId="0" borderId="0" xfId="0" applyFont="1"/>
    <xf numFmtId="167" fontId="7" fillId="0" borderId="0" xfId="0" applyNumberFormat="1" applyFont="1" applyAlignment="1">
      <alignment horizontal="left"/>
    </xf>
    <xf numFmtId="168" fontId="7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169" fontId="7" fillId="0" borderId="0" xfId="0" applyNumberFormat="1" applyFont="1" applyAlignment="1">
      <alignment horizontal="left"/>
    </xf>
    <xf numFmtId="164" fontId="4" fillId="0" borderId="0" xfId="0" applyNumberFormat="1" applyFont="1" applyFill="1" applyBorder="1" applyAlignment="1">
      <alignment horizontal="right"/>
    </xf>
    <xf numFmtId="166" fontId="1" fillId="0" borderId="0" xfId="0" applyNumberFormat="1" applyFont="1" applyAlignment="1">
      <alignment horizontal="left"/>
    </xf>
    <xf numFmtId="168" fontId="1" fillId="0" borderId="0" xfId="0" applyNumberFormat="1" applyFont="1" applyAlignment="1">
      <alignment horizontal="left"/>
    </xf>
    <xf numFmtId="4" fontId="1" fillId="0" borderId="0" xfId="0" applyNumberFormat="1" applyFont="1" applyAlignment="1">
      <alignment horizontal="left"/>
    </xf>
    <xf numFmtId="170" fontId="1" fillId="0" borderId="0" xfId="0" applyNumberFormat="1" applyFont="1" applyAlignment="1">
      <alignment horizontal="left"/>
    </xf>
    <xf numFmtId="171" fontId="1" fillId="0" borderId="0" xfId="0" applyNumberFormat="1" applyFont="1" applyAlignment="1">
      <alignment horizontal="left"/>
    </xf>
    <xf numFmtId="172" fontId="1" fillId="0" borderId="0" xfId="0" applyNumberFormat="1" applyFont="1" applyAlignment="1">
      <alignment horizontal="left"/>
    </xf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2" fontId="6" fillId="0" borderId="0" xfId="0" applyNumberFormat="1" applyFont="1" applyAlignment="1">
      <alignment horizontal="left"/>
    </xf>
    <xf numFmtId="9" fontId="1" fillId="0" borderId="0" xfId="0" applyNumberFormat="1" applyFont="1" applyAlignment="1">
      <alignment horizontal="left"/>
    </xf>
    <xf numFmtId="173" fontId="10" fillId="0" borderId="0" xfId="0" applyNumberFormat="1" applyFont="1" applyAlignment="1">
      <alignment horizontal="right"/>
    </xf>
    <xf numFmtId="176" fontId="10" fillId="0" borderId="0" xfId="0" applyNumberFormat="1" applyFont="1" applyAlignment="1">
      <alignment horizontal="right"/>
    </xf>
    <xf numFmtId="0" fontId="10" fillId="0" borderId="0" xfId="0" applyFont="1"/>
    <xf numFmtId="4" fontId="10" fillId="0" borderId="0" xfId="0" applyNumberFormat="1" applyFont="1" applyFill="1" applyAlignment="1">
      <alignment horizontal="right"/>
    </xf>
    <xf numFmtId="0" fontId="10" fillId="0" borderId="0" xfId="0" applyFont="1" applyAlignment="1">
      <alignment horizontal="right"/>
    </xf>
    <xf numFmtId="174" fontId="10" fillId="0" borderId="0" xfId="0" applyNumberFormat="1" applyFont="1" applyAlignment="1">
      <alignment horizontal="right"/>
    </xf>
    <xf numFmtId="179" fontId="10" fillId="0" borderId="0" xfId="0" applyNumberFormat="1" applyFont="1" applyAlignment="1">
      <alignment horizontal="right"/>
    </xf>
    <xf numFmtId="175" fontId="10" fillId="0" borderId="0" xfId="0" applyNumberFormat="1" applyFont="1" applyAlignment="1">
      <alignment horizontal="right"/>
    </xf>
    <xf numFmtId="0" fontId="8" fillId="0" borderId="2" xfId="0" applyFont="1" applyBorder="1"/>
    <xf numFmtId="173" fontId="8" fillId="0" borderId="2" xfId="0" applyNumberFormat="1" applyFont="1" applyBorder="1"/>
    <xf numFmtId="176" fontId="8" fillId="0" borderId="0" xfId="0" applyNumberFormat="1" applyFont="1"/>
    <xf numFmtId="177" fontId="1" fillId="0" borderId="0" xfId="0" applyNumberFormat="1" applyFont="1" applyFill="1" applyAlignment="1">
      <alignment horizontal="left"/>
    </xf>
    <xf numFmtId="181" fontId="1" fillId="0" borderId="0" xfId="0" applyNumberFormat="1" applyFont="1" applyFill="1" applyAlignment="1">
      <alignment horizontal="left"/>
    </xf>
    <xf numFmtId="182" fontId="10" fillId="0" borderId="0" xfId="0" applyNumberFormat="1" applyFont="1" applyAlignment="1">
      <alignment horizontal="right"/>
    </xf>
    <xf numFmtId="183" fontId="1" fillId="0" borderId="0" xfId="0" applyNumberFormat="1" applyFont="1" applyFill="1" applyAlignment="1">
      <alignment horizontal="left"/>
    </xf>
    <xf numFmtId="183" fontId="10" fillId="0" borderId="0" xfId="0" applyNumberFormat="1" applyFont="1" applyAlignment="1">
      <alignment horizontal="right"/>
    </xf>
    <xf numFmtId="168" fontId="7" fillId="0" borderId="0" xfId="0" applyNumberFormat="1" applyFont="1" applyFill="1" applyAlignment="1">
      <alignment horizontal="left"/>
    </xf>
    <xf numFmtId="0" fontId="7" fillId="0" borderId="0" xfId="0" applyFont="1" applyFill="1"/>
    <xf numFmtId="177" fontId="11" fillId="0" borderId="0" xfId="0" applyNumberFormat="1" applyFont="1" applyFill="1" applyAlignment="1">
      <alignment horizontal="left"/>
    </xf>
    <xf numFmtId="184" fontId="10" fillId="0" borderId="0" xfId="0" applyNumberFormat="1" applyFont="1" applyAlignment="1">
      <alignment horizontal="right"/>
    </xf>
    <xf numFmtId="185" fontId="10" fillId="0" borderId="0" xfId="0" applyNumberFormat="1" applyFont="1" applyAlignment="1">
      <alignment horizontal="right"/>
    </xf>
    <xf numFmtId="168" fontId="10" fillId="0" borderId="0" xfId="0" applyNumberFormat="1" applyFont="1" applyAlignment="1">
      <alignment horizontal="right"/>
    </xf>
    <xf numFmtId="9" fontId="10" fillId="0" borderId="0" xfId="0" applyNumberFormat="1" applyFont="1" applyFill="1" applyAlignment="1">
      <alignment horizontal="right"/>
    </xf>
    <xf numFmtId="0" fontId="10" fillId="0" borderId="0" xfId="0" applyFont="1" applyAlignment="1">
      <alignment horizontal="center"/>
    </xf>
    <xf numFmtId="0" fontId="4" fillId="0" borderId="3" xfId="0" applyFont="1" applyFill="1" applyBorder="1"/>
    <xf numFmtId="0" fontId="5" fillId="0" borderId="3" xfId="0" applyFont="1" applyFill="1" applyBorder="1"/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Fill="1"/>
    <xf numFmtId="2" fontId="2" fillId="0" borderId="0" xfId="0" applyNumberFormat="1" applyFont="1" applyFill="1" applyAlignment="1">
      <alignment horizontal="left"/>
    </xf>
    <xf numFmtId="2" fontId="1" fillId="0" borderId="0" xfId="0" applyNumberFormat="1" applyFont="1" applyFill="1"/>
    <xf numFmtId="2" fontId="1" fillId="0" borderId="0" xfId="0" applyNumberFormat="1" applyFont="1" applyFill="1" applyAlignment="1">
      <alignment horizontal="left"/>
    </xf>
    <xf numFmtId="2" fontId="6" fillId="0" borderId="0" xfId="0" applyNumberFormat="1" applyFont="1" applyFill="1" applyAlignment="1">
      <alignment horizontal="left"/>
    </xf>
    <xf numFmtId="2" fontId="6" fillId="0" borderId="0" xfId="0" applyNumberFormat="1" applyFont="1" applyFill="1"/>
    <xf numFmtId="177" fontId="2" fillId="0" borderId="0" xfId="0" applyNumberFormat="1" applyFont="1" applyFill="1" applyAlignment="1">
      <alignment horizontal="left"/>
    </xf>
    <xf numFmtId="178" fontId="1" fillId="0" borderId="0" xfId="0" applyNumberFormat="1" applyFont="1" applyFill="1" applyAlignment="1">
      <alignment horizontal="left"/>
    </xf>
    <xf numFmtId="180" fontId="1" fillId="0" borderId="0" xfId="0" applyNumberFormat="1" applyFont="1" applyFill="1" applyAlignment="1">
      <alignment horizontal="left"/>
    </xf>
    <xf numFmtId="185" fontId="1" fillId="0" borderId="0" xfId="0" applyNumberFormat="1" applyFont="1" applyFill="1" applyAlignment="1">
      <alignment horizontal="left"/>
    </xf>
    <xf numFmtId="0" fontId="1" fillId="0" borderId="3" xfId="0" applyFont="1" applyFill="1" applyBorder="1" applyAlignment="1">
      <alignment horizontal="left"/>
    </xf>
    <xf numFmtId="0" fontId="1" fillId="0" borderId="3" xfId="0" applyFont="1" applyBorder="1" applyAlignment="1">
      <alignment horizontal="left"/>
    </xf>
    <xf numFmtId="166" fontId="1" fillId="0" borderId="3" xfId="0" applyNumberFormat="1" applyFont="1" applyBorder="1" applyAlignment="1">
      <alignment horizontal="left"/>
    </xf>
    <xf numFmtId="4" fontId="1" fillId="0" borderId="3" xfId="0" applyNumberFormat="1" applyFont="1" applyBorder="1" applyAlignment="1">
      <alignment horizontal="left"/>
    </xf>
    <xf numFmtId="4" fontId="1" fillId="0" borderId="3" xfId="0" applyNumberFormat="1" applyFont="1" applyFill="1" applyBorder="1" applyAlignment="1">
      <alignment horizontal="left"/>
    </xf>
    <xf numFmtId="165" fontId="1" fillId="0" borderId="3" xfId="0" applyNumberFormat="1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185" fontId="1" fillId="0" borderId="3" xfId="0" applyNumberFormat="1" applyFont="1" applyFill="1" applyBorder="1" applyAlignment="1">
      <alignment horizontal="left"/>
    </xf>
    <xf numFmtId="0" fontId="4" fillId="0" borderId="3" xfId="0" applyFont="1" applyBorder="1" applyAlignment="1">
      <alignment horizontal="left"/>
    </xf>
    <xf numFmtId="165" fontId="2" fillId="0" borderId="3" xfId="0" applyNumberFormat="1" applyFont="1" applyFill="1" applyBorder="1" applyAlignment="1">
      <alignment horizontal="left"/>
    </xf>
    <xf numFmtId="170" fontId="1" fillId="0" borderId="3" xfId="0" applyNumberFormat="1" applyFont="1" applyBorder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 applyFill="1" applyBorder="1"/>
    <xf numFmtId="0" fontId="0" fillId="0" borderId="0" xfId="0" applyBorder="1"/>
    <xf numFmtId="0" fontId="5" fillId="0" borderId="0" xfId="0" applyFont="1" applyFill="1" applyBorder="1"/>
    <xf numFmtId="0" fontId="5" fillId="0" borderId="0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173" fontId="4" fillId="0" borderId="0" xfId="0" applyNumberFormat="1" applyFont="1" applyFill="1" applyBorder="1" applyAlignment="1">
      <alignment horizontal="right"/>
    </xf>
    <xf numFmtId="172" fontId="4" fillId="0" borderId="0" xfId="0" applyNumberFormat="1" applyFont="1" applyFill="1" applyBorder="1" applyAlignment="1">
      <alignment horizontal="right"/>
    </xf>
    <xf numFmtId="175" fontId="4" fillId="0" borderId="0" xfId="0" applyNumberFormat="1" applyFont="1" applyFill="1" applyBorder="1" applyAlignment="1">
      <alignment horizontal="right"/>
    </xf>
    <xf numFmtId="49" fontId="4" fillId="0" borderId="0" xfId="0" applyNumberFormat="1" applyFont="1" applyFill="1" applyBorder="1" applyAlignment="1">
      <alignment horizontal="right"/>
    </xf>
    <xf numFmtId="174" fontId="4" fillId="0" borderId="0" xfId="0" applyNumberFormat="1" applyFont="1" applyFill="1" applyBorder="1" applyAlignment="1">
      <alignment horizontal="right"/>
    </xf>
    <xf numFmtId="171" fontId="4" fillId="0" borderId="0" xfId="0" applyNumberFormat="1" applyFont="1" applyFill="1" applyBorder="1" applyAlignment="1">
      <alignment horizontal="right"/>
    </xf>
    <xf numFmtId="0" fontId="0" fillId="2" borderId="0" xfId="0" applyFill="1" applyBorder="1"/>
    <xf numFmtId="0" fontId="4" fillId="0" borderId="0" xfId="0" applyFont="1" applyFill="1" applyBorder="1" applyAlignment="1">
      <alignment horizontal="left"/>
    </xf>
    <xf numFmtId="170" fontId="4" fillId="0" borderId="0" xfId="0" applyNumberFormat="1" applyFont="1" applyFill="1" applyBorder="1" applyAlignment="1">
      <alignment horizontal="right"/>
    </xf>
    <xf numFmtId="186" fontId="4" fillId="0" borderId="0" xfId="0" applyNumberFormat="1" applyFont="1" applyFill="1" applyBorder="1" applyAlignment="1">
      <alignment horizontal="right"/>
    </xf>
    <xf numFmtId="168" fontId="7" fillId="0" borderId="0" xfId="0" applyNumberFormat="1" applyFont="1" applyFill="1" applyBorder="1" applyAlignment="1"/>
    <xf numFmtId="170" fontId="7" fillId="0" borderId="0" xfId="0" applyNumberFormat="1" applyFont="1" applyFill="1" applyBorder="1" applyAlignment="1"/>
    <xf numFmtId="0" fontId="7" fillId="0" borderId="0" xfId="0" applyFont="1" applyFill="1" applyBorder="1"/>
    <xf numFmtId="164" fontId="1" fillId="0" borderId="0" xfId="0" applyNumberFormat="1" applyFont="1" applyFill="1" applyBorder="1" applyAlignment="1">
      <alignment horizontal="left"/>
    </xf>
    <xf numFmtId="171" fontId="7" fillId="0" borderId="0" xfId="0" applyNumberFormat="1" applyFont="1" applyFill="1" applyBorder="1" applyAlignment="1"/>
    <xf numFmtId="172" fontId="7" fillId="0" borderId="0" xfId="0" applyNumberFormat="1" applyFont="1" applyFill="1" applyBorder="1" applyAlignment="1"/>
    <xf numFmtId="173" fontId="4" fillId="2" borderId="0" xfId="0" applyNumberFormat="1" applyFont="1" applyFill="1" applyBorder="1" applyAlignment="1">
      <alignment horizontal="right"/>
    </xf>
    <xf numFmtId="189" fontId="4" fillId="0" borderId="0" xfId="0" applyNumberFormat="1" applyFont="1" applyFill="1" applyBorder="1"/>
    <xf numFmtId="189" fontId="4" fillId="0" borderId="0" xfId="0" applyNumberFormat="1" applyFont="1" applyFill="1" applyBorder="1" applyAlignment="1">
      <alignment horizontal="right"/>
    </xf>
    <xf numFmtId="0" fontId="3" fillId="0" borderId="4" xfId="0" applyFont="1" applyFill="1" applyBorder="1"/>
    <xf numFmtId="0" fontId="0" fillId="0" borderId="4" xfId="0" applyBorder="1"/>
    <xf numFmtId="164" fontId="4" fillId="0" borderId="4" xfId="0" applyNumberFormat="1" applyFont="1" applyFill="1" applyBorder="1" applyAlignment="1">
      <alignment horizontal="right"/>
    </xf>
    <xf numFmtId="0" fontId="0" fillId="0" borderId="0" xfId="0" applyFill="1" applyBorder="1"/>
    <xf numFmtId="166" fontId="4" fillId="0" borderId="0" xfId="0" applyNumberFormat="1" applyFont="1" applyFill="1" applyBorder="1" applyAlignment="1"/>
    <xf numFmtId="0" fontId="0" fillId="0" borderId="3" xfId="0" applyBorder="1"/>
    <xf numFmtId="0" fontId="0" fillId="0" borderId="5" xfId="0" applyBorder="1"/>
    <xf numFmtId="0" fontId="0" fillId="0" borderId="3" xfId="0" applyFill="1" applyBorder="1"/>
    <xf numFmtId="166" fontId="7" fillId="0" borderId="0" xfId="0" applyNumberFormat="1" applyFont="1" applyFill="1" applyBorder="1" applyAlignment="1"/>
    <xf numFmtId="0" fontId="8" fillId="0" borderId="0" xfId="0" applyFont="1" applyFill="1" applyBorder="1" applyAlignment="1">
      <alignment horizontal="left"/>
    </xf>
    <xf numFmtId="168" fontId="8" fillId="0" borderId="0" xfId="0" applyNumberFormat="1" applyFont="1" applyFill="1" applyBorder="1" applyAlignment="1"/>
    <xf numFmtId="190" fontId="4" fillId="2" borderId="0" xfId="0" applyNumberFormat="1" applyFont="1" applyFill="1" applyBorder="1" applyAlignment="1"/>
    <xf numFmtId="191" fontId="4" fillId="2" borderId="0" xfId="0" applyNumberFormat="1" applyFont="1" applyFill="1" applyBorder="1"/>
    <xf numFmtId="191" fontId="4" fillId="2" borderId="0" xfId="0" applyNumberFormat="1" applyFont="1" applyFill="1" applyBorder="1" applyAlignment="1">
      <alignment horizontal="right"/>
    </xf>
    <xf numFmtId="0" fontId="5" fillId="0" borderId="0" xfId="0" applyFont="1" applyAlignment="1">
      <alignment horizontal="left"/>
    </xf>
    <xf numFmtId="168" fontId="1" fillId="0" borderId="3" xfId="0" applyNumberFormat="1" applyFont="1" applyBorder="1" applyAlignment="1">
      <alignment horizontal="left"/>
    </xf>
    <xf numFmtId="167" fontId="7" fillId="0" borderId="0" xfId="0" applyNumberFormat="1" applyFont="1" applyFill="1" applyBorder="1" applyAlignment="1"/>
    <xf numFmtId="0" fontId="0" fillId="0" borderId="4" xfId="0" applyFill="1" applyBorder="1"/>
    <xf numFmtId="1" fontId="4" fillId="2" borderId="0" xfId="0" applyNumberFormat="1" applyFont="1" applyFill="1" applyBorder="1" applyAlignment="1">
      <alignment horizontal="right"/>
    </xf>
    <xf numFmtId="0" fontId="10" fillId="2" borderId="0" xfId="0" applyFont="1" applyFill="1" applyAlignment="1" applyProtection="1">
      <alignment horizontal="center"/>
      <protection locked="0"/>
    </xf>
    <xf numFmtId="188" fontId="10" fillId="2" borderId="0" xfId="0" applyNumberFormat="1" applyFont="1" applyFill="1" applyAlignment="1" applyProtection="1">
      <alignment horizontal="right"/>
      <protection locked="0"/>
    </xf>
    <xf numFmtId="9" fontId="10" fillId="2" borderId="0" xfId="0" applyNumberFormat="1" applyFont="1" applyFill="1" applyAlignment="1" applyProtection="1">
      <alignment horizontal="right"/>
      <protection locked="0"/>
    </xf>
    <xf numFmtId="0" fontId="4" fillId="0" borderId="0" xfId="0" applyFont="1" applyFill="1" applyBorder="1" applyProtection="1">
      <protection locked="0"/>
    </xf>
    <xf numFmtId="0" fontId="5" fillId="0" borderId="0" xfId="0" applyFont="1" applyFill="1" applyBorder="1" applyProtection="1">
      <protection locked="0"/>
    </xf>
    <xf numFmtId="0" fontId="1" fillId="0" borderId="3" xfId="0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1" fillId="0" borderId="3" xfId="0" applyFont="1" applyFill="1" applyBorder="1" applyAlignment="1" applyProtection="1">
      <alignment horizontal="left"/>
      <protection locked="0"/>
    </xf>
    <xf numFmtId="165" fontId="1" fillId="0" borderId="3" xfId="0" applyNumberFormat="1" applyFont="1" applyFill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4" fillId="0" borderId="0" xfId="0" applyFont="1" applyFill="1" applyBorder="1" applyAlignment="1" applyProtection="1">
      <alignment horizontal="right"/>
      <protection locked="0"/>
    </xf>
    <xf numFmtId="170" fontId="1" fillId="0" borderId="0" xfId="0" applyNumberFormat="1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168" fontId="1" fillId="0" borderId="0" xfId="0" applyNumberFormat="1" applyFont="1" applyAlignment="1" applyProtection="1">
      <alignment horizontal="left"/>
      <protection locked="0"/>
    </xf>
    <xf numFmtId="177" fontId="1" fillId="0" borderId="0" xfId="0" applyNumberFormat="1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177" fontId="1" fillId="3" borderId="0" xfId="0" applyNumberFormat="1" applyFont="1" applyFill="1" applyAlignment="1" applyProtection="1">
      <alignment horizontal="left"/>
      <protection locked="0"/>
    </xf>
    <xf numFmtId="0" fontId="1" fillId="0" borderId="0" xfId="0" applyFont="1" applyProtection="1">
      <protection locked="0"/>
    </xf>
    <xf numFmtId="177" fontId="11" fillId="3" borderId="0" xfId="0" applyNumberFormat="1" applyFont="1" applyFill="1" applyAlignment="1" applyProtection="1">
      <alignment horizontal="left"/>
      <protection locked="0"/>
    </xf>
    <xf numFmtId="183" fontId="1" fillId="3" borderId="0" xfId="0" applyNumberFormat="1" applyFont="1" applyFill="1" applyAlignment="1" applyProtection="1">
      <alignment horizontal="left"/>
      <protection locked="0"/>
    </xf>
    <xf numFmtId="183" fontId="1" fillId="0" borderId="0" xfId="0" applyNumberFormat="1" applyFont="1" applyFill="1" applyAlignment="1" applyProtection="1">
      <alignment horizontal="left"/>
      <protection locked="0"/>
    </xf>
    <xf numFmtId="178" fontId="1" fillId="0" borderId="0" xfId="0" applyNumberFormat="1" applyFont="1" applyAlignment="1" applyProtection="1">
      <alignment horizontal="left"/>
      <protection locked="0"/>
    </xf>
    <xf numFmtId="178" fontId="1" fillId="3" borderId="0" xfId="0" applyNumberFormat="1" applyFont="1" applyFill="1" applyAlignment="1" applyProtection="1">
      <alignment horizontal="left"/>
      <protection locked="0"/>
    </xf>
    <xf numFmtId="181" fontId="1" fillId="3" borderId="0" xfId="0" applyNumberFormat="1" applyFont="1" applyFill="1" applyAlignment="1" applyProtection="1">
      <alignment horizontal="left"/>
      <protection locked="0"/>
    </xf>
    <xf numFmtId="191" fontId="4" fillId="2" borderId="0" xfId="0" applyNumberFormat="1" applyFont="1" applyFill="1" applyBorder="1" applyProtection="1">
      <protection locked="0"/>
    </xf>
    <xf numFmtId="173" fontId="4" fillId="2" borderId="0" xfId="0" applyNumberFormat="1" applyFont="1" applyFill="1" applyBorder="1" applyAlignment="1" applyProtection="1">
      <alignment horizontal="right"/>
      <protection locked="0"/>
    </xf>
    <xf numFmtId="0" fontId="4" fillId="2" borderId="0" xfId="0" applyFont="1" applyFill="1" applyBorder="1" applyAlignment="1" applyProtection="1">
      <alignment horizontal="right"/>
      <protection locked="0"/>
    </xf>
    <xf numFmtId="0" fontId="0" fillId="2" borderId="0" xfId="0" applyFill="1" applyBorder="1" applyProtection="1">
      <protection locked="0"/>
    </xf>
    <xf numFmtId="190" fontId="4" fillId="2" borderId="0" xfId="0" applyNumberFormat="1" applyFont="1" applyFill="1" applyBorder="1" applyAlignment="1" applyProtection="1">
      <protection locked="0"/>
    </xf>
    <xf numFmtId="191" fontId="4" fillId="2" borderId="0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left"/>
    </xf>
    <xf numFmtId="167" fontId="7" fillId="0" borderId="0" xfId="0" applyNumberFormat="1" applyFont="1" applyFill="1" applyAlignment="1">
      <alignment horizontal="left"/>
    </xf>
    <xf numFmtId="168" fontId="7" fillId="0" borderId="0" xfId="0" applyNumberFormat="1" applyFont="1" applyAlignment="1">
      <alignment horizontal="left"/>
    </xf>
    <xf numFmtId="187" fontId="7" fillId="0" borderId="0" xfId="0" applyNumberFormat="1" applyFont="1" applyAlignment="1">
      <alignment horizontal="left"/>
    </xf>
    <xf numFmtId="167" fontId="8" fillId="0" borderId="2" xfId="0" applyNumberFormat="1" applyFont="1" applyBorder="1" applyAlignment="1">
      <alignment horizontal="right"/>
    </xf>
    <xf numFmtId="169" fontId="7" fillId="0" borderId="0" xfId="0" applyNumberFormat="1" applyFont="1" applyAlignment="1">
      <alignment horizontal="left"/>
    </xf>
    <xf numFmtId="0" fontId="7" fillId="2" borderId="0" xfId="0" applyFont="1" applyFill="1" applyAlignment="1" applyProtection="1">
      <alignment horizontal="left"/>
      <protection locked="0"/>
    </xf>
    <xf numFmtId="166" fontId="7" fillId="2" borderId="0" xfId="0" applyNumberFormat="1" applyFont="1" applyFill="1" applyAlignment="1" applyProtection="1">
      <alignment horizontal="left"/>
      <protection locked="0"/>
    </xf>
    <xf numFmtId="167" fontId="7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45570</xdr:colOff>
      <xdr:row>0</xdr:row>
      <xdr:rowOff>30411</xdr:rowOff>
    </xdr:from>
    <xdr:to>
      <xdr:col>10</xdr:col>
      <xdr:colOff>237431</xdr:colOff>
      <xdr:row>6</xdr:row>
      <xdr:rowOff>100762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4647" y="30411"/>
          <a:ext cx="1908790" cy="9338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externalLinkPath" Target="file:///\\Pc01-1012\foretvalais\03.Projets\03.Promotion%20bois\2013%20Mehrpreis%20HSH\Mehrpreisberechnung.xlsx" TargetMode="External"/><Relationship Id="rId1" Type="http://schemas.openxmlformats.org/officeDocument/2006/relationships/externalLinkPath" Target="file:///\\Pc01-1012\foretvalais\03.Projets\03.Promotion%20bois\2013%20Mehrpreis%20HSH\Mehrpreisberechnung.xlsx" TargetMode="Externa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8"/>
  <sheetViews>
    <sheetView tabSelected="1" zoomScaleNormal="100" workbookViewId="0">
      <selection activeCell="A17" sqref="A17:B17"/>
    </sheetView>
  </sheetViews>
  <sheetFormatPr baseColWidth="10" defaultRowHeight="10.5" x14ac:dyDescent="0.15"/>
  <cols>
    <col min="1" max="9" width="9.28515625" style="13" customWidth="1"/>
    <col min="10" max="11" width="7.140625" style="13" customWidth="1"/>
    <col min="12" max="16384" width="11.42578125" style="13"/>
  </cols>
  <sheetData>
    <row r="1" spans="1:11" ht="15" x14ac:dyDescent="0.2">
      <c r="A1" s="18" t="s">
        <v>32</v>
      </c>
    </row>
    <row r="2" spans="1:11" x14ac:dyDescent="0.15">
      <c r="A2" s="14"/>
    </row>
    <row r="3" spans="1:11" x14ac:dyDescent="0.15">
      <c r="A3" s="14"/>
    </row>
    <row r="4" spans="1:11" x14ac:dyDescent="0.15">
      <c r="A4" s="14"/>
    </row>
    <row r="5" spans="1:11" x14ac:dyDescent="0.15">
      <c r="A5" s="14"/>
    </row>
    <row r="6" spans="1:11" x14ac:dyDescent="0.15">
      <c r="A6" s="14"/>
    </row>
    <row r="7" spans="1:11" x14ac:dyDescent="0.15">
      <c r="A7" s="14"/>
    </row>
    <row r="8" spans="1:11" x14ac:dyDescent="0.15">
      <c r="A8" s="16"/>
      <c r="B8" s="16"/>
      <c r="C8" s="16"/>
      <c r="D8" s="16"/>
      <c r="E8" s="16"/>
      <c r="F8" s="16"/>
      <c r="G8" s="16"/>
      <c r="H8" s="16"/>
      <c r="I8" s="16"/>
      <c r="J8" s="16"/>
    </row>
    <row r="9" spans="1:11" x14ac:dyDescent="0.15">
      <c r="K9" s="15"/>
    </row>
    <row r="10" spans="1:11" x14ac:dyDescent="0.15">
      <c r="A10" s="14" t="s">
        <v>33</v>
      </c>
    </row>
    <row r="11" spans="1:11" x14ac:dyDescent="0.15">
      <c r="A11" s="13" t="s">
        <v>0</v>
      </c>
      <c r="D11" s="13" t="s">
        <v>48</v>
      </c>
      <c r="G11" s="13" t="s">
        <v>28</v>
      </c>
    </row>
    <row r="12" spans="1:11" x14ac:dyDescent="0.15">
      <c r="A12" s="168" t="s">
        <v>121</v>
      </c>
      <c r="B12" s="168"/>
      <c r="D12" s="169">
        <v>150</v>
      </c>
      <c r="E12" s="169"/>
      <c r="G12" s="13" t="str">
        <f>IF(A12="Halle","Angenommene Höhe = 8m","-")</f>
        <v>-</v>
      </c>
    </row>
    <row r="14" spans="1:11" x14ac:dyDescent="0.15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</row>
    <row r="15" spans="1:11" x14ac:dyDescent="0.15">
      <c r="A15" s="14" t="s">
        <v>34</v>
      </c>
    </row>
    <row r="16" spans="1:11" x14ac:dyDescent="0.15">
      <c r="A16" s="13" t="s">
        <v>29</v>
      </c>
      <c r="D16" s="13" t="s">
        <v>77</v>
      </c>
    </row>
    <row r="17" spans="1:11" x14ac:dyDescent="0.15">
      <c r="A17" s="170">
        <f>IF(A12="Halle",D12*8*250,D12*3*650)</f>
        <v>292500</v>
      </c>
      <c r="B17" s="170"/>
      <c r="D17" s="163">
        <f>IF($A$12="Einfamilienhaus",Zus!I55*$D$12,IF($A$12="Mehrfamilienhaus",Zus!Q55*$D$12,IF($A$12="Büro",Zus!Q55*$D$12,IF($A$12="Halle",Zus!Y55*$D$12,0))))</f>
        <v>135000</v>
      </c>
      <c r="E17" s="163"/>
      <c r="G17" s="167"/>
      <c r="H17" s="167"/>
    </row>
    <row r="18" spans="1:11" x14ac:dyDescent="0.15">
      <c r="A18" s="19"/>
      <c r="B18" s="19"/>
      <c r="D18" s="20"/>
      <c r="E18" s="20"/>
      <c r="G18" s="22"/>
      <c r="H18" s="22"/>
    </row>
    <row r="19" spans="1:11" x14ac:dyDescent="0.15">
      <c r="A19" s="13" t="s">
        <v>30</v>
      </c>
      <c r="D19" s="13" t="s">
        <v>31</v>
      </c>
      <c r="F19" s="53"/>
      <c r="G19" s="22"/>
      <c r="H19" s="22"/>
    </row>
    <row r="20" spans="1:11" x14ac:dyDescent="0.15">
      <c r="A20" s="164">
        <f>SUM(C29:C47)</f>
        <v>30.075430204715794</v>
      </c>
      <c r="B20" s="164"/>
      <c r="D20" s="165">
        <f>A20/D12</f>
        <v>0.20050286803143863</v>
      </c>
      <c r="E20" s="165"/>
      <c r="F20" s="53"/>
      <c r="G20" s="22"/>
      <c r="H20" s="22"/>
    </row>
    <row r="21" spans="1:11" x14ac:dyDescent="0.15">
      <c r="A21" s="19"/>
      <c r="B21" s="19"/>
      <c r="D21" s="52"/>
      <c r="E21" s="52"/>
      <c r="F21" s="53"/>
      <c r="G21" s="22"/>
      <c r="H21" s="22"/>
    </row>
    <row r="22" spans="1:11" x14ac:dyDescent="0.15">
      <c r="A22" s="16"/>
      <c r="B22" s="16"/>
      <c r="C22" s="16"/>
      <c r="D22" s="16"/>
      <c r="E22" s="16"/>
      <c r="F22" s="16"/>
      <c r="G22" s="16"/>
      <c r="H22" s="16"/>
      <c r="I22" s="16"/>
      <c r="J22" s="16"/>
    </row>
    <row r="23" spans="1:11" x14ac:dyDescent="0.15">
      <c r="K23" s="15"/>
    </row>
    <row r="24" spans="1:11" x14ac:dyDescent="0.15">
      <c r="A24" s="14" t="s">
        <v>35</v>
      </c>
    </row>
    <row r="26" spans="1:11" x14ac:dyDescent="0.15">
      <c r="C26" s="13" t="s">
        <v>40</v>
      </c>
      <c r="F26" s="13" t="s">
        <v>65</v>
      </c>
      <c r="H26" s="13" t="s">
        <v>5</v>
      </c>
      <c r="J26" s="13" t="s">
        <v>44</v>
      </c>
    </row>
    <row r="27" spans="1:11" x14ac:dyDescent="0.15">
      <c r="C27" s="13" t="s">
        <v>64</v>
      </c>
      <c r="D27" s="13" t="s">
        <v>42</v>
      </c>
      <c r="E27" s="13" t="s">
        <v>41</v>
      </c>
      <c r="F27" s="13" t="s">
        <v>69</v>
      </c>
      <c r="G27" s="13" t="s">
        <v>43</v>
      </c>
      <c r="H27" s="13" t="s">
        <v>42</v>
      </c>
      <c r="I27" s="13" t="s">
        <v>41</v>
      </c>
      <c r="J27" s="13" t="s">
        <v>45</v>
      </c>
      <c r="K27" s="13" t="s">
        <v>66</v>
      </c>
    </row>
    <row r="28" spans="1:11" x14ac:dyDescent="0.15">
      <c r="A28" s="21"/>
      <c r="B28" s="21"/>
    </row>
    <row r="29" spans="1:11" x14ac:dyDescent="0.15">
      <c r="A29" s="162" t="s">
        <v>36</v>
      </c>
      <c r="B29" s="162"/>
      <c r="C29" s="36">
        <f>IF($A$12="Einfamilienhaus",Zus!I32*$D$12,IF($A$12="Mehrfamilienhaus",Zus!Q32*$D$12,IF($A$12="Büro",Zus!Q32*$D$12,IF($A$12="Halle",Zus!Y32*$D$12,0))))</f>
        <v>5.9164990968964197</v>
      </c>
      <c r="D29" s="37">
        <f>C29/SUM(C$29:C$47)*100</f>
        <v>19.672201051237895</v>
      </c>
      <c r="E29" s="36">
        <f>IF($A$12="Einfamilienhaus",Zus!I8*$D$12,IF($A$12="Mehrfamilienhaus",Zus!Q8*$D$12,IF($A$12="Büro",Zus!Q8*$D$12,IF($A$12="Halle",Zus!Y8*$D$12,0))))</f>
        <v>5.9164990968964197</v>
      </c>
      <c r="F29" s="55">
        <f>Preise!D3</f>
        <v>500</v>
      </c>
      <c r="G29" s="55">
        <f>Preise!E3</f>
        <v>610</v>
      </c>
      <c r="H29" s="37">
        <f>G29/F29*100-100</f>
        <v>22</v>
      </c>
      <c r="I29" s="56">
        <f>IF(K29="Ja",(G29-F29)*E29,0)</f>
        <v>650.81490065860612</v>
      </c>
      <c r="J29" s="40" t="s">
        <v>23</v>
      </c>
      <c r="K29" s="131" t="s">
        <v>46</v>
      </c>
    </row>
    <row r="30" spans="1:11" x14ac:dyDescent="0.15">
      <c r="A30" s="21"/>
      <c r="B30" s="21"/>
      <c r="C30" s="40"/>
      <c r="D30" s="40"/>
      <c r="E30" s="39"/>
      <c r="F30" s="55"/>
      <c r="G30" s="55"/>
      <c r="H30" s="37"/>
      <c r="I30" s="56"/>
      <c r="J30" s="40"/>
      <c r="K30" s="59"/>
    </row>
    <row r="31" spans="1:11" x14ac:dyDescent="0.15">
      <c r="A31" s="162" t="s">
        <v>37</v>
      </c>
      <c r="B31" s="162"/>
      <c r="C31" s="36">
        <f>IF($A$12="Einfamilienhaus",Zus!I34*$D$12,IF($A$12="Mehrfamilienhaus",Zus!Q34*$D$12,IF($A$12="Büro",Zus!Q34*$D$12,IF($A$12="Halle",Zus!Y34*$D$12,0))))</f>
        <v>5.6590651308215474</v>
      </c>
      <c r="D31" s="37">
        <f>C31/SUM(C$29:C$47)*100</f>
        <v>18.816240008211793</v>
      </c>
      <c r="E31" s="36">
        <f>IF($A$12="Einfamilienhaus",Zus!I10*$D$12,IF($A$12="Mehrfamilienhaus",Zus!Q10*$D$12,IF($A$12="Büro",Zus!Q10*$D$12,IF($A$12="Halle",Zus!Y10*$D$12,0))))</f>
        <v>5.6590651308215474</v>
      </c>
      <c r="F31" s="55">
        <f>Preise!D5</f>
        <v>480</v>
      </c>
      <c r="G31" s="55">
        <f>Preise!E5</f>
        <v>600</v>
      </c>
      <c r="H31" s="37">
        <f>G31/F31*100-100</f>
        <v>25</v>
      </c>
      <c r="I31" s="56">
        <f>IF(K31="Ja",(G31-F31)*E31,0)</f>
        <v>679.0878156985857</v>
      </c>
      <c r="J31" s="40" t="s">
        <v>23</v>
      </c>
      <c r="K31" s="131" t="s">
        <v>46</v>
      </c>
    </row>
    <row r="32" spans="1:11" x14ac:dyDescent="0.15">
      <c r="A32" s="21"/>
      <c r="B32" s="21"/>
      <c r="C32" s="40"/>
      <c r="D32" s="40"/>
      <c r="E32" s="39"/>
      <c r="F32" s="55"/>
      <c r="G32" s="55"/>
      <c r="H32" s="37"/>
      <c r="I32" s="56"/>
      <c r="J32" s="40"/>
      <c r="K32" s="59"/>
    </row>
    <row r="33" spans="1:11" x14ac:dyDescent="0.15">
      <c r="A33" s="162" t="s">
        <v>21</v>
      </c>
      <c r="B33" s="162"/>
      <c r="C33" s="36">
        <f>IF($A$12="Einfamilienhaus",Zus!I36*$D$12,IF($A$12="Mehrfamilienhaus",Zus!Q36*$D$12,IF($A$12="Büro",Zus!Q36*$D$12,IF($A$12="Halle",Zus!Y36*$D$12,0))))</f>
        <v>6.7462242914345536</v>
      </c>
      <c r="D33" s="37">
        <f>C33/SUM(C$29:C$47)*100</f>
        <v>22.431015102742418</v>
      </c>
      <c r="E33" s="36">
        <f>IF($A$12="Einfamilienhaus",Zus!I12*$D$12,IF($A$12="Mehrfamilienhaus",Zus!Q12*$D$12,IF($A$12="Büro",Zus!Q12*$D$12,IF($A$12="Halle",Zus!Y12*$D$12,0))))</f>
        <v>6.7462242914345536</v>
      </c>
      <c r="F33" s="55">
        <f>Preise!D7</f>
        <v>380</v>
      </c>
      <c r="G33" s="55">
        <f>Preise!E7</f>
        <v>400</v>
      </c>
      <c r="H33" s="37">
        <f>G33/F33*100-100</f>
        <v>5.2631578947368354</v>
      </c>
      <c r="I33" s="56">
        <f>IF(K33="Ja",(G33-F33)*E33,0)</f>
        <v>134.92448582869108</v>
      </c>
      <c r="J33" s="40" t="s">
        <v>23</v>
      </c>
      <c r="K33" s="131" t="s">
        <v>46</v>
      </c>
    </row>
    <row r="34" spans="1:11" x14ac:dyDescent="0.15">
      <c r="A34" s="21"/>
      <c r="B34" s="21"/>
      <c r="C34" s="40"/>
      <c r="D34" s="40"/>
      <c r="E34" s="39"/>
      <c r="F34" s="55"/>
      <c r="G34" s="55"/>
      <c r="H34" s="37"/>
      <c r="I34" s="56"/>
      <c r="J34" s="40"/>
      <c r="K34" s="59"/>
    </row>
    <row r="35" spans="1:11" x14ac:dyDescent="0.15">
      <c r="A35" s="162" t="s">
        <v>72</v>
      </c>
      <c r="B35" s="162"/>
      <c r="C35" s="36">
        <f>IF(J35="0%",0,IF($A$12="Einfamilienhaus",Zus!I38*$D$12,IF($A$12="Mehrfamilienhaus",Zus!Q38*$D$12,IF($A$12="Büro",Zus!Q38*$D$12,IF($A$12="Halle",Zus!Y38*$D$12,0)))))</f>
        <v>4.3483393287814369</v>
      </c>
      <c r="D35" s="37">
        <f>C35/SUM(C$29:C$47)*100</f>
        <v>14.458111818129943</v>
      </c>
      <c r="E35" s="36">
        <f>IF(J35="0%",0,IF($A$12="Einfamilienhaus",Zus!I14*$D$12,IF($A$12="Mehrfamilienhaus",Zus!Q14*$D$12,IF($A$12="Büro",Zus!Q14*$D$12,IF($A$12="Halle",Zus!Y14*$D$12,0)))))</f>
        <v>4.3483393287814369</v>
      </c>
      <c r="F35" s="55">
        <f>Preise!D9</f>
        <v>540</v>
      </c>
      <c r="G35" s="55">
        <f>Preise!E9</f>
        <v>640</v>
      </c>
      <c r="H35" s="37">
        <f>G35/F35*100-100</f>
        <v>18.518518518518505</v>
      </c>
      <c r="I35" s="56">
        <f>IF(K35="Ja",(G35-F35)*E35,0)</f>
        <v>434.83393287814368</v>
      </c>
      <c r="J35" s="58" t="str">
        <f>IF(J37=0%,"100%","0%")</f>
        <v>100%</v>
      </c>
      <c r="K35" s="131" t="s">
        <v>46</v>
      </c>
    </row>
    <row r="36" spans="1:11" x14ac:dyDescent="0.15">
      <c r="A36" s="162"/>
      <c r="B36" s="162"/>
      <c r="C36" s="36"/>
      <c r="D36" s="57"/>
      <c r="E36" s="36"/>
      <c r="F36" s="55"/>
      <c r="G36" s="55"/>
      <c r="H36" s="37"/>
      <c r="I36" s="56"/>
      <c r="J36" s="58"/>
      <c r="K36" s="59"/>
    </row>
    <row r="37" spans="1:11" x14ac:dyDescent="0.15">
      <c r="A37" s="162" t="s">
        <v>71</v>
      </c>
      <c r="B37" s="162"/>
      <c r="C37" s="36">
        <f>IF(J37=0,0,IF($A$12="Einfamilienhaus",Zus!I40*$D$12,IF($A$12="Mehrfamilienhaus",Zus!Q40*$D$12,IF($A$12="Büro",Zus!Q40*$D$12,IF($A$12="Halle",Zus!Y40*$D$12,0)))))</f>
        <v>0</v>
      </c>
      <c r="D37" s="37">
        <f>C37/SUM(C$29:C$47)*100</f>
        <v>0</v>
      </c>
      <c r="E37" s="36">
        <f>IF(J37=0,0,IF($A$12="Einfamilienhaus",Zus!I16*$D$12,IF($A$12="Mehrfamilienhaus",Zus!Q16*$D$12,IF($A$12="Büro",Zus!Q16*$D$12,IF($A$12="Halle",Zus!Y16*$D$12,0)))))</f>
        <v>0</v>
      </c>
      <c r="F37" s="55">
        <f>Preise!D11</f>
        <v>540</v>
      </c>
      <c r="G37" s="55">
        <f>Preise!E11</f>
        <v>640</v>
      </c>
      <c r="H37" s="37">
        <f>G37/F37*100-100</f>
        <v>18.518518518518505</v>
      </c>
      <c r="I37" s="56">
        <f>IF(K37="Ja",(G37-F37)*E37,0)</f>
        <v>0</v>
      </c>
      <c r="J37" s="133">
        <v>0</v>
      </c>
      <c r="K37" s="131" t="s">
        <v>46</v>
      </c>
    </row>
    <row r="38" spans="1:11" x14ac:dyDescent="0.15">
      <c r="A38" s="21"/>
      <c r="B38" s="21"/>
      <c r="C38" s="40"/>
      <c r="D38" s="40"/>
      <c r="E38" s="39"/>
      <c r="F38" s="40"/>
      <c r="G38" s="40"/>
      <c r="H38" s="37"/>
      <c r="I38" s="56"/>
      <c r="J38" s="40"/>
      <c r="K38" s="59"/>
    </row>
    <row r="39" spans="1:11" x14ac:dyDescent="0.15">
      <c r="A39" s="162" t="s">
        <v>53</v>
      </c>
      <c r="B39" s="162"/>
      <c r="C39" s="36">
        <f>IF(J39=0%,0,IF(J39=50%,IF($A$12="Einfamilienhaus",Zus!I42*$D$12/2,IF($A$12="Mehrfamilienhaus",Zus!Q42*$D$12/2,IF($A$12="Büro",Zus!Q42*$D$12/2,IF($A$12="Halle",Zus!Y42*$D$12/2)))),IF($A$12="Einfamilienhaus",Zus!I42*$D$12,IF($A$12="Mehrfamilienhaus",Zus!Q42*$D$12,IF($A$12="Büro",Zus!Q42*$D$12,IF($A$12="Halle",Zus!Y42*$D$12,0))))))*(J39/100)</f>
        <v>0</v>
      </c>
      <c r="D39" s="37">
        <f>C39/SUM(C$29:C$47)*100</f>
        <v>0</v>
      </c>
      <c r="E39" s="41">
        <f>IF($A$12="Einfamilienhaus",Zus!I18*$D$12,IF($A$12="Mehrfamilienhaus",Zus!Q18*$D$12,IF($A$12="Büro",Zus!Q18*$D$12,IF($A$12="Halle",Zus!Y18*$D$12,0))))*(J39/100)</f>
        <v>0</v>
      </c>
      <c r="F39" s="51">
        <f>Preise!D13</f>
        <v>18</v>
      </c>
      <c r="G39" s="51">
        <f>Preise!E13</f>
        <v>22.5</v>
      </c>
      <c r="H39" s="37">
        <f>G39/F39*100-100</f>
        <v>25</v>
      </c>
      <c r="I39" s="56">
        <f>IF(K39="Ja",(G39-F39)*E39,0)</f>
        <v>0</v>
      </c>
      <c r="J39" s="132">
        <v>0</v>
      </c>
      <c r="K39" s="131" t="s">
        <v>46</v>
      </c>
    </row>
    <row r="40" spans="1:11" x14ac:dyDescent="0.15">
      <c r="A40" s="21"/>
      <c r="B40" s="21"/>
      <c r="C40" s="40"/>
      <c r="D40" s="40"/>
      <c r="E40" s="39"/>
      <c r="F40" s="51"/>
      <c r="G40" s="51"/>
      <c r="H40" s="37"/>
      <c r="I40" s="56"/>
      <c r="J40" s="40"/>
      <c r="K40" s="59"/>
    </row>
    <row r="41" spans="1:11" x14ac:dyDescent="0.15">
      <c r="A41" s="162" t="s">
        <v>38</v>
      </c>
      <c r="B41" s="162"/>
      <c r="C41" s="36">
        <f>IF(J41=0%,0,IF(J41=50%,IF($A$12="Einfamilienhaus",Zus!I44*$D$12/2,IF($A$12="Mehrfamilienhaus",Zus!Q44*$D$12/2,IF($A$12="Büro",Zus!Q44*$D$12/2,IF($A$12="Halle",Zus!Y44*$D$12/2)))),IF($A$12="Einfamilienhaus",Zus!I44*$D$12,IF($A$12="Mehrfamilienhaus",Zus!Q44*$D$12,IF($A$12="Büro",Zus!Q44*$D$12,IF($A$12="Halle",Zus!Y44*$D$12,0))))))*(J41/100)</f>
        <v>0</v>
      </c>
      <c r="D41" s="37">
        <f>C41/SUM(C$29:C$47)*100</f>
        <v>0</v>
      </c>
      <c r="E41" s="41">
        <f>IF($A$12="Einfamilienhaus",Zus!I20*$D$12,IF($A$12="Mehrfamilienhaus",Zus!Q20*$D$12,IF($A$12="Büro",Zus!Q20*$D$12,IF($A$12="Halle",Zus!Y20*$D$12,0))))*(J41/100)</f>
        <v>0</v>
      </c>
      <c r="F41" s="51">
        <f>Preise!D15</f>
        <v>21</v>
      </c>
      <c r="G41" s="51">
        <f>Preise!E15</f>
        <v>26</v>
      </c>
      <c r="H41" s="37">
        <f>G41/F41*100-100</f>
        <v>23.80952380952381</v>
      </c>
      <c r="I41" s="56">
        <f>IF(K41="Ja",(G41-F41)*E41,0)</f>
        <v>0</v>
      </c>
      <c r="J41" s="132">
        <v>0</v>
      </c>
      <c r="K41" s="131" t="s">
        <v>46</v>
      </c>
    </row>
    <row r="42" spans="1:11" x14ac:dyDescent="0.15">
      <c r="A42" s="21"/>
      <c r="B42" s="21"/>
      <c r="C42" s="40"/>
      <c r="D42" s="40"/>
      <c r="E42" s="39"/>
      <c r="F42" s="51"/>
      <c r="G42" s="42"/>
      <c r="H42" s="37"/>
      <c r="I42" s="40"/>
      <c r="J42" s="40"/>
      <c r="K42" s="59"/>
    </row>
    <row r="43" spans="1:11" x14ac:dyDescent="0.15">
      <c r="A43" s="162" t="s">
        <v>39</v>
      </c>
      <c r="B43" s="162"/>
      <c r="C43" s="36">
        <f>IF($A$12="Einfamilienhaus",Zus!I46*$D$12,IF($A$12="Mehrfamilienhaus",Zus!Q46*$D$12,IF($A$12="Büro",Zus!Q46*$D$12,IF($A$12="Halle",Zus!Y46*$D$12,0))))</f>
        <v>3.6427111158145435</v>
      </c>
      <c r="D43" s="37">
        <f>C43/SUM(C$29:C$47)*100</f>
        <v>12.11191690698865</v>
      </c>
      <c r="E43" s="41">
        <f>IF($A$12="Einfamilienhaus",Zus!I22*$D$12,IF($A$12="Mehrfamilienhaus",Zus!Q22*$D$12,IF($A$12="Büro",Zus!Q22*$D$12,IF($A$12="Halle",Zus!Y22*$D$12,0))))</f>
        <v>145.70844463258177</v>
      </c>
      <c r="F43" s="51">
        <f>Preise!D17</f>
        <v>6.5</v>
      </c>
      <c r="G43" s="40" t="s">
        <v>51</v>
      </c>
      <c r="H43" s="40" t="s">
        <v>51</v>
      </c>
      <c r="I43" s="40" t="s">
        <v>51</v>
      </c>
      <c r="J43" s="40" t="s">
        <v>23</v>
      </c>
      <c r="K43" s="59" t="s">
        <v>51</v>
      </c>
    </row>
    <row r="44" spans="1:11" x14ac:dyDescent="0.15">
      <c r="A44" s="21"/>
      <c r="B44" s="21"/>
      <c r="C44" s="40"/>
      <c r="D44" s="40"/>
      <c r="E44" s="39"/>
      <c r="F44" s="42"/>
      <c r="G44" s="42"/>
      <c r="H44" s="37"/>
      <c r="I44" s="40"/>
      <c r="J44" s="40"/>
      <c r="K44" s="59"/>
    </row>
    <row r="45" spans="1:11" x14ac:dyDescent="0.15">
      <c r="A45" s="21" t="s">
        <v>50</v>
      </c>
      <c r="B45" s="21"/>
      <c r="C45" s="36">
        <f>IF(J45="0%",0,IF($A$12="Einfamilienhaus",Zus!I48*$D$12,IF($A$12="Mehrfamilienhaus",Zus!Q48*$D$12,IF($A$12="Büro",Zus!Q48*$D$12,IF($A$12="Halle",Zus!Y48*$D$12,0)))))</f>
        <v>2.0250000000000004</v>
      </c>
      <c r="D45" s="37">
        <f>C45/SUM(C$29:C$47)*100</f>
        <v>6.7330707697823149</v>
      </c>
      <c r="E45" s="41">
        <f>IF(J45="0%",0,IF($A$12="Einfamilienhaus",Zus!I24*$D$12,IF($A$12="Mehrfamilienhaus",Zus!Q24*$D$12,IF($A$12="Büro",Zus!Q24*$D$12,IF($A$12="Halle",Zus!Y24*$D$12,0)))))</f>
        <v>75</v>
      </c>
      <c r="F45" s="51">
        <f>Preise!D19</f>
        <v>24</v>
      </c>
      <c r="G45" s="51">
        <f>Preise!E19</f>
        <v>32.4</v>
      </c>
      <c r="H45" s="37">
        <f>G45/F45*100-100</f>
        <v>35</v>
      </c>
      <c r="I45" s="56">
        <f>IF(K45="Ja",(G45-F45)*E45,0)</f>
        <v>629.99999999999989</v>
      </c>
      <c r="J45" s="58" t="str">
        <f>IF(J37=0%,"100%","0%")</f>
        <v>100%</v>
      </c>
      <c r="K45" s="131" t="s">
        <v>46</v>
      </c>
    </row>
    <row r="46" spans="1:11" x14ac:dyDescent="0.15">
      <c r="A46" s="21"/>
      <c r="B46" s="21"/>
      <c r="C46" s="40"/>
      <c r="D46" s="40"/>
      <c r="E46" s="39"/>
      <c r="F46" s="40"/>
      <c r="G46" s="40"/>
      <c r="H46" s="37"/>
      <c r="I46" s="56"/>
      <c r="J46" s="40"/>
      <c r="K46" s="59"/>
    </row>
    <row r="47" spans="1:11" x14ac:dyDescent="0.15">
      <c r="A47" s="162" t="s">
        <v>47</v>
      </c>
      <c r="B47" s="162"/>
      <c r="C47" s="36">
        <f>IF($A$12="Einfamilienhaus",Zus!I50*$D$12,IF($A$12="Mehrfamilienhaus",Zus!Q50*$D$12,IF($A$12="Büro",Zus!Q50*$D$12,IF($A$12="Halle",Zus!Y50*$D$12,0))))</f>
        <v>1.7375912409672987</v>
      </c>
      <c r="D47" s="37">
        <f>C47/SUM(C$29:C$47)*100</f>
        <v>5.7774443429070095</v>
      </c>
      <c r="E47" s="43">
        <f>IF($A$12="Einfamilienhaus",Zus!I26*$D$12,IF($A$12="Mehrfamilienhaus",Zus!Q26*$D$12,IF($A$12="Büro",Zus!Q26*$D$12,IF($A$12="Halle",Zus!Y26*$D$12,0))))</f>
        <v>798.99756810940562</v>
      </c>
      <c r="F47" s="49">
        <f>Preise!D21</f>
        <v>1.05</v>
      </c>
      <c r="G47" s="49">
        <f>Preise!E21</f>
        <v>1.2</v>
      </c>
      <c r="H47" s="37">
        <f>G47/F47*100-100</f>
        <v>14.285714285714278</v>
      </c>
      <c r="I47" s="56">
        <f>IF(K47="Ja",(G47-F47)*E47,0)</f>
        <v>119.84963521641077</v>
      </c>
      <c r="J47" s="40" t="s">
        <v>23</v>
      </c>
      <c r="K47" s="131" t="s">
        <v>46</v>
      </c>
    </row>
    <row r="48" spans="1:11" x14ac:dyDescent="0.15">
      <c r="A48" s="17"/>
      <c r="B48" s="17"/>
      <c r="C48" s="16"/>
      <c r="D48" s="16"/>
      <c r="E48" s="16"/>
      <c r="F48" s="16"/>
      <c r="G48" s="16"/>
      <c r="H48" s="16"/>
      <c r="I48" s="16"/>
      <c r="J48" s="16"/>
    </row>
    <row r="49" spans="1:11" x14ac:dyDescent="0.15">
      <c r="K49" s="15"/>
    </row>
    <row r="50" spans="1:11" ht="11.25" thickBot="1" x14ac:dyDescent="0.2">
      <c r="A50" s="44" t="s">
        <v>68</v>
      </c>
      <c r="B50" s="44"/>
      <c r="C50" s="45"/>
      <c r="D50" s="44"/>
      <c r="E50" s="44"/>
      <c r="F50" s="44"/>
      <c r="G50" s="44"/>
      <c r="H50" s="166">
        <f>SUM(I29:I47)</f>
        <v>2649.5107702804371</v>
      </c>
      <c r="I50" s="166"/>
      <c r="J50" s="44"/>
      <c r="K50" s="44"/>
    </row>
    <row r="51" spans="1:11" ht="11.25" thickTop="1" x14ac:dyDescent="0.15"/>
    <row r="54" spans="1:11" x14ac:dyDescent="0.15">
      <c r="A54" s="14" t="s">
        <v>49</v>
      </c>
    </row>
    <row r="56" spans="1:11" x14ac:dyDescent="0.15">
      <c r="A56" s="13" t="s">
        <v>75</v>
      </c>
      <c r="I56" s="46">
        <f>H50/D17*100</f>
        <v>1.9626005705781016</v>
      </c>
    </row>
    <row r="57" spans="1:11" x14ac:dyDescent="0.15">
      <c r="I57" s="46"/>
    </row>
    <row r="58" spans="1:11" x14ac:dyDescent="0.15">
      <c r="A58" s="13" t="s">
        <v>67</v>
      </c>
      <c r="I58" s="46">
        <f>H50/A17*100</f>
        <v>0.90581564795912373</v>
      </c>
    </row>
    <row r="63" spans="1:11" x14ac:dyDescent="0.15">
      <c r="A63" s="38" t="s">
        <v>73</v>
      </c>
      <c r="B63" s="38"/>
    </row>
    <row r="64" spans="1:11" x14ac:dyDescent="0.15">
      <c r="A64" s="38" t="s">
        <v>51</v>
      </c>
      <c r="B64" s="38" t="s">
        <v>74</v>
      </c>
    </row>
    <row r="66" spans="1:4" x14ac:dyDescent="0.15">
      <c r="A66" s="38" t="s">
        <v>76</v>
      </c>
      <c r="B66" s="38"/>
      <c r="C66" s="38"/>
      <c r="D66" s="38"/>
    </row>
    <row r="67" spans="1:4" x14ac:dyDescent="0.15">
      <c r="A67" s="38" t="s">
        <v>81</v>
      </c>
      <c r="B67" s="38"/>
      <c r="C67" s="38"/>
      <c r="D67" s="38"/>
    </row>
    <row r="68" spans="1:4" x14ac:dyDescent="0.15">
      <c r="A68" s="38" t="s">
        <v>82</v>
      </c>
    </row>
  </sheetData>
  <sheetProtection algorithmName="SHA-512" hashValue="VtHTf8BB4mpqXjruHKWMny8pDvYfvP4KUyGDV/wEkVj7ezP+ZkmqRYg5ALqWe7ZbwXTfnNQxlu28qQTUntu4XQ==" saltValue="eH0N2lQ6bcjkZvYijmrMgQ==" spinCount="100000" sheet="1" objects="1" scenarios="1"/>
  <dataConsolidate link="1">
    <dataRefs count="2">
      <dataRef name="Ja" r:id="rId1"/>
      <dataRef name="Nein" r:id="rId2"/>
    </dataRefs>
  </dataConsolidate>
  <mergeCells count="18">
    <mergeCell ref="G17:H17"/>
    <mergeCell ref="A35:B35"/>
    <mergeCell ref="A33:B33"/>
    <mergeCell ref="A31:B31"/>
    <mergeCell ref="A12:B12"/>
    <mergeCell ref="D12:E12"/>
    <mergeCell ref="A17:B17"/>
    <mergeCell ref="A29:B29"/>
    <mergeCell ref="A41:B41"/>
    <mergeCell ref="A37:B37"/>
    <mergeCell ref="H50:I50"/>
    <mergeCell ref="A43:B43"/>
    <mergeCell ref="A47:B47"/>
    <mergeCell ref="A36:B36"/>
    <mergeCell ref="D17:E17"/>
    <mergeCell ref="A20:B20"/>
    <mergeCell ref="D20:E20"/>
    <mergeCell ref="A39:B39"/>
  </mergeCells>
  <dataValidations count="5">
    <dataValidation type="list" allowBlank="1" showInputMessage="1" showErrorMessage="1" sqref="K29 K31 K33 K47 K45 K41 K39 K35 K37" xr:uid="{00000000-0002-0000-0000-000000000000}">
      <formula1>"Ja,Nein"</formula1>
    </dataValidation>
    <dataValidation type="whole" showInputMessage="1" showErrorMessage="1" sqref="D12:E12" xr:uid="{00000000-0002-0000-0000-000001000000}">
      <formula1>0</formula1>
      <formula2>10000</formula2>
    </dataValidation>
    <dataValidation type="list" allowBlank="1" showInputMessage="1" showErrorMessage="1" sqref="J37" xr:uid="{00000000-0002-0000-0000-000002000000}">
      <formula1>"0%,100%"</formula1>
    </dataValidation>
    <dataValidation type="list" allowBlank="1" showInputMessage="1" showErrorMessage="1" sqref="J39 J41" xr:uid="{00000000-0002-0000-0000-000003000000}">
      <formula1>"0,50,100"</formula1>
    </dataValidation>
    <dataValidation type="list" allowBlank="1" showInputMessage="1" showErrorMessage="1" sqref="A12:B12" xr:uid="{00000000-0002-0000-0000-000004000000}">
      <formula1>"Einfamilienhaus,Mehrfamilienhaus,Halle"</formula1>
    </dataValidation>
  </dataValidations>
  <pageMargins left="0.25" right="0.25" top="0.75" bottom="0.75" header="0.3" footer="0.3"/>
  <pageSetup paperSize="9" orientation="portrait" r:id="rId3"/>
  <headerFooter>
    <oddFooter>&amp;R&amp;K00-049Page &amp;P de &amp;N pages</oddFoot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7"/>
  <sheetViews>
    <sheetView workbookViewId="0">
      <selection activeCell="E22" sqref="E22"/>
    </sheetView>
  </sheetViews>
  <sheetFormatPr baseColWidth="10" defaultRowHeight="15" x14ac:dyDescent="0.25"/>
  <cols>
    <col min="1" max="1" width="31.5703125" customWidth="1"/>
    <col min="2" max="2" width="8.85546875" bestFit="1" customWidth="1"/>
    <col min="3" max="3" width="7" customWidth="1"/>
    <col min="4" max="5" width="25.140625" customWidth="1"/>
  </cols>
  <sheetData>
    <row r="1" spans="1:5" x14ac:dyDescent="0.25">
      <c r="A1" s="64" t="s">
        <v>87</v>
      </c>
      <c r="B1" s="64" t="s">
        <v>3</v>
      </c>
      <c r="C1" s="65"/>
      <c r="D1" s="65" t="s">
        <v>1</v>
      </c>
      <c r="E1" s="65" t="s">
        <v>2</v>
      </c>
    </row>
    <row r="2" spans="1:5" x14ac:dyDescent="0.25">
      <c r="A2" s="1"/>
      <c r="B2" s="1"/>
      <c r="C2" s="3"/>
      <c r="D2" s="2"/>
      <c r="E2" s="34"/>
    </row>
    <row r="3" spans="1:5" x14ac:dyDescent="0.25">
      <c r="A3" s="3" t="s">
        <v>36</v>
      </c>
      <c r="B3" s="1" t="s">
        <v>4</v>
      </c>
      <c r="C3" s="3"/>
      <c r="D3" s="148">
        <v>500</v>
      </c>
      <c r="E3" s="148">
        <v>610</v>
      </c>
    </row>
    <row r="4" spans="1:5" x14ac:dyDescent="0.25">
      <c r="A4" s="3"/>
      <c r="B4" s="3"/>
      <c r="C4" s="3"/>
      <c r="D4" s="146"/>
      <c r="E4" s="146"/>
    </row>
    <row r="5" spans="1:5" x14ac:dyDescent="0.25">
      <c r="A5" s="3" t="s">
        <v>37</v>
      </c>
      <c r="B5" s="1" t="s">
        <v>4</v>
      </c>
      <c r="C5" s="3"/>
      <c r="D5" s="148">
        <v>480</v>
      </c>
      <c r="E5" s="148">
        <v>600</v>
      </c>
    </row>
    <row r="6" spans="1:5" x14ac:dyDescent="0.25">
      <c r="A6" s="3"/>
      <c r="B6" s="3"/>
      <c r="C6" s="3"/>
      <c r="D6" s="146"/>
      <c r="E6" s="146"/>
    </row>
    <row r="7" spans="1:5" x14ac:dyDescent="0.25">
      <c r="A7" s="3" t="s">
        <v>21</v>
      </c>
      <c r="B7" s="1" t="s">
        <v>4</v>
      </c>
      <c r="C7" s="3"/>
      <c r="D7" s="148">
        <v>380</v>
      </c>
      <c r="E7" s="148">
        <v>400</v>
      </c>
    </row>
    <row r="8" spans="1:5" x14ac:dyDescent="0.25">
      <c r="A8" s="3"/>
      <c r="B8" s="3"/>
      <c r="C8" s="3"/>
      <c r="D8" s="146"/>
      <c r="E8" s="146"/>
    </row>
    <row r="9" spans="1:5" x14ac:dyDescent="0.25">
      <c r="A9" s="3" t="s">
        <v>72</v>
      </c>
      <c r="B9" s="1" t="s">
        <v>4</v>
      </c>
      <c r="C9" s="3"/>
      <c r="D9" s="148">
        <v>540</v>
      </c>
      <c r="E9" s="148">
        <v>640</v>
      </c>
    </row>
    <row r="10" spans="1:5" x14ac:dyDescent="0.25">
      <c r="A10" s="3"/>
      <c r="B10" s="3"/>
      <c r="C10" s="3"/>
      <c r="D10" s="149"/>
      <c r="E10" s="149"/>
    </row>
    <row r="11" spans="1:5" x14ac:dyDescent="0.25">
      <c r="A11" s="3" t="s">
        <v>71</v>
      </c>
      <c r="B11" s="1" t="s">
        <v>4</v>
      </c>
      <c r="C11" s="3"/>
      <c r="D11" s="148">
        <v>540</v>
      </c>
      <c r="E11" s="150">
        <v>640</v>
      </c>
    </row>
    <row r="12" spans="1:5" x14ac:dyDescent="0.25">
      <c r="A12" s="147"/>
      <c r="B12" s="147"/>
      <c r="C12" s="3"/>
      <c r="D12" s="146"/>
      <c r="E12" s="146"/>
    </row>
    <row r="13" spans="1:5" x14ac:dyDescent="0.25">
      <c r="A13" s="3" t="s">
        <v>53</v>
      </c>
      <c r="B13" s="1" t="s">
        <v>4</v>
      </c>
      <c r="C13" s="3"/>
      <c r="D13" s="151">
        <v>18</v>
      </c>
      <c r="E13" s="151">
        <v>22.5</v>
      </c>
    </row>
    <row r="14" spans="1:5" x14ac:dyDescent="0.25">
      <c r="A14" s="3"/>
      <c r="B14" s="3"/>
      <c r="C14" s="3"/>
      <c r="D14" s="152"/>
      <c r="E14" s="153"/>
    </row>
    <row r="15" spans="1:5" x14ac:dyDescent="0.25">
      <c r="A15" s="3" t="s">
        <v>70</v>
      </c>
      <c r="B15" s="1" t="s">
        <v>4</v>
      </c>
      <c r="C15" s="3"/>
      <c r="D15" s="151">
        <v>21</v>
      </c>
      <c r="E15" s="151">
        <v>26</v>
      </c>
    </row>
    <row r="16" spans="1:5" x14ac:dyDescent="0.25">
      <c r="A16" s="3"/>
      <c r="B16" s="3"/>
      <c r="C16" s="3"/>
      <c r="D16" s="152"/>
      <c r="E16" s="153"/>
    </row>
    <row r="17" spans="1:11" x14ac:dyDescent="0.25">
      <c r="A17" s="3" t="s">
        <v>39</v>
      </c>
      <c r="B17" s="1" t="s">
        <v>27</v>
      </c>
      <c r="C17" s="3"/>
      <c r="D17" s="151">
        <v>6.5</v>
      </c>
      <c r="E17" s="154" t="s">
        <v>23</v>
      </c>
    </row>
    <row r="18" spans="1:11" x14ac:dyDescent="0.25">
      <c r="A18" s="3"/>
      <c r="B18" s="3"/>
      <c r="C18" s="3"/>
      <c r="D18" s="153"/>
      <c r="E18" s="153"/>
    </row>
    <row r="19" spans="1:11" x14ac:dyDescent="0.25">
      <c r="A19" s="3" t="s">
        <v>50</v>
      </c>
      <c r="B19" s="1" t="s">
        <v>4</v>
      </c>
      <c r="C19" s="3"/>
      <c r="D19" s="151">
        <v>24</v>
      </c>
      <c r="E19" s="151">
        <v>32.4</v>
      </c>
    </row>
    <row r="20" spans="1:11" x14ac:dyDescent="0.25">
      <c r="A20" s="3"/>
      <c r="B20" s="3"/>
      <c r="C20" s="3"/>
      <c r="D20" s="153"/>
      <c r="E20" s="153"/>
    </row>
    <row r="21" spans="1:11" x14ac:dyDescent="0.25">
      <c r="A21" s="3" t="s">
        <v>47</v>
      </c>
      <c r="B21" s="1" t="s">
        <v>4</v>
      </c>
      <c r="C21" s="3"/>
      <c r="D21" s="155">
        <v>1.05</v>
      </c>
      <c r="E21" s="155">
        <v>1.2</v>
      </c>
    </row>
    <row r="29" spans="1:11" x14ac:dyDescent="0.25">
      <c r="K29" s="141"/>
    </row>
    <row r="31" spans="1:11" x14ac:dyDescent="0.25">
      <c r="K31" s="141"/>
    </row>
    <row r="33" spans="10:11" x14ac:dyDescent="0.25">
      <c r="K33" s="141"/>
    </row>
    <row r="35" spans="10:11" x14ac:dyDescent="0.25">
      <c r="K35" s="141"/>
    </row>
    <row r="37" spans="10:11" x14ac:dyDescent="0.25">
      <c r="J37" s="141"/>
      <c r="K37" s="141"/>
    </row>
    <row r="39" spans="10:11" x14ac:dyDescent="0.25">
      <c r="J39" s="141"/>
      <c r="K39" s="141"/>
    </row>
    <row r="41" spans="10:11" x14ac:dyDescent="0.25">
      <c r="J41" s="141"/>
      <c r="K41" s="141"/>
    </row>
    <row r="45" spans="10:11" x14ac:dyDescent="0.25">
      <c r="K45" s="141"/>
    </row>
    <row r="47" spans="10:11" x14ac:dyDescent="0.25">
      <c r="K47" s="141"/>
    </row>
  </sheetData>
  <sheetProtection algorithmName="SHA-512" hashValue="7XUhVTHI3OzzfcXrEbqPc/RpR7j9BlRayEUcEM3srIlujJfhDqSWwvSz1KqsBP04CzZ08y/Yd1juxMW+jR5zSw==" saltValue="Ea+w9xlwy/Xve+V8u5Fk1w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55"/>
  <sheetViews>
    <sheetView topLeftCell="R1" zoomScale="70" zoomScaleNormal="70" zoomScaleSheetLayoutView="115" workbookViewId="0">
      <selection activeCell="AA46" sqref="AA46"/>
    </sheetView>
  </sheetViews>
  <sheetFormatPr baseColWidth="10" defaultColWidth="9.140625" defaultRowHeight="12.75" x14ac:dyDescent="0.2"/>
  <cols>
    <col min="1" max="1" width="24.7109375" style="65" bestFit="1" customWidth="1"/>
    <col min="2" max="2" width="4.140625" style="3" customWidth="1"/>
    <col min="3" max="3" width="4.140625" style="77" customWidth="1"/>
    <col min="4" max="9" width="13.140625" style="3" customWidth="1"/>
    <col min="10" max="10" width="4.140625" style="3" customWidth="1"/>
    <col min="11" max="11" width="4.140625" style="77" customWidth="1"/>
    <col min="12" max="17" width="13.140625" style="3" customWidth="1"/>
    <col min="18" max="18" width="4.140625" style="3" customWidth="1"/>
    <col min="19" max="19" width="4.140625" style="77" customWidth="1"/>
    <col min="20" max="25" width="13.140625" style="3" customWidth="1"/>
    <col min="26" max="26" width="11.7109375" style="1" customWidth="1"/>
    <col min="27" max="27" width="24.42578125" style="1" bestFit="1" customWidth="1"/>
    <col min="28" max="28" width="7.85546875" style="1" bestFit="1" customWidth="1"/>
    <col min="29" max="29" width="10.140625" style="1" customWidth="1"/>
    <col min="30" max="30" width="24" style="1" bestFit="1" customWidth="1"/>
    <col min="31" max="31" width="10.140625" style="1" customWidth="1"/>
    <col min="32" max="32" width="20.42578125" style="1" bestFit="1" customWidth="1"/>
    <col min="33" max="33" width="10" style="1" bestFit="1" customWidth="1"/>
    <col min="34" max="34" width="10.7109375" style="1" bestFit="1" customWidth="1"/>
    <col min="35" max="35" width="16.28515625" style="1" bestFit="1" customWidth="1"/>
    <col min="36" max="37" width="17" style="1" bestFit="1" customWidth="1"/>
    <col min="38" max="38" width="17.7109375" style="1" bestFit="1" customWidth="1"/>
    <col min="39" max="39" width="12.42578125" style="1" bestFit="1" customWidth="1"/>
    <col min="40" max="16384" width="9.140625" style="1"/>
  </cols>
  <sheetData>
    <row r="1" spans="1:39" s="64" customFormat="1" x14ac:dyDescent="0.2">
      <c r="A1" s="87"/>
      <c r="B1" s="87"/>
      <c r="C1" s="82"/>
      <c r="D1" s="87" t="s">
        <v>94</v>
      </c>
      <c r="E1" s="87"/>
      <c r="F1" s="87"/>
      <c r="G1" s="87"/>
      <c r="H1" s="87"/>
      <c r="I1" s="87"/>
      <c r="J1" s="87"/>
      <c r="K1" s="82"/>
      <c r="L1" s="87" t="s">
        <v>95</v>
      </c>
      <c r="M1" s="87"/>
      <c r="N1" s="87"/>
      <c r="O1" s="87"/>
      <c r="P1" s="87"/>
      <c r="Q1" s="87"/>
      <c r="R1" s="87"/>
      <c r="S1" s="82"/>
      <c r="T1" s="87" t="s">
        <v>96</v>
      </c>
      <c r="U1" s="87"/>
      <c r="V1" s="87"/>
      <c r="W1" s="87"/>
      <c r="X1" s="87"/>
      <c r="Y1" s="87"/>
    </row>
    <row r="2" spans="1:39" x14ac:dyDescent="0.2">
      <c r="A2" s="87"/>
      <c r="B2" s="8"/>
      <c r="C2" s="76"/>
      <c r="D2" s="8"/>
      <c r="E2" s="8"/>
      <c r="F2" s="8"/>
      <c r="G2" s="8"/>
      <c r="H2" s="8"/>
      <c r="I2" s="8"/>
      <c r="J2" s="8"/>
      <c r="K2" s="76"/>
      <c r="L2" s="8"/>
      <c r="M2" s="8"/>
      <c r="N2" s="8"/>
      <c r="O2" s="8"/>
      <c r="P2" s="8"/>
      <c r="Q2" s="8"/>
      <c r="R2" s="8"/>
      <c r="S2" s="76"/>
      <c r="T2" s="8"/>
      <c r="U2" s="8"/>
      <c r="V2" s="8"/>
      <c r="W2" s="8"/>
      <c r="X2" s="8"/>
      <c r="Y2" s="8"/>
    </row>
    <row r="3" spans="1:39" x14ac:dyDescent="0.2">
      <c r="A3" s="65" t="s">
        <v>62</v>
      </c>
      <c r="D3" s="3" t="s">
        <v>54</v>
      </c>
      <c r="E3" s="3" t="s">
        <v>55</v>
      </c>
      <c r="F3" s="3" t="s">
        <v>56</v>
      </c>
      <c r="G3" s="3" t="s">
        <v>79</v>
      </c>
      <c r="H3" s="3" t="s">
        <v>80</v>
      </c>
      <c r="I3" s="3" t="s">
        <v>57</v>
      </c>
      <c r="L3" s="3" t="s">
        <v>58</v>
      </c>
      <c r="M3" s="3" t="s">
        <v>59</v>
      </c>
      <c r="N3" s="3" t="s">
        <v>90</v>
      </c>
      <c r="O3" s="3" t="s">
        <v>89</v>
      </c>
      <c r="P3" s="3" t="s">
        <v>88</v>
      </c>
      <c r="Q3" s="3" t="s">
        <v>57</v>
      </c>
      <c r="T3" s="3" t="s">
        <v>60</v>
      </c>
      <c r="U3" s="3" t="s">
        <v>61</v>
      </c>
      <c r="V3" s="3" t="s">
        <v>91</v>
      </c>
      <c r="W3" s="3" t="s">
        <v>92</v>
      </c>
      <c r="X3" s="3" t="s">
        <v>93</v>
      </c>
      <c r="Y3" s="3" t="s">
        <v>57</v>
      </c>
      <c r="AA3" s="66"/>
      <c r="AB3" s="66"/>
      <c r="AC3" s="8"/>
      <c r="AD3" s="8"/>
      <c r="AE3" s="8"/>
      <c r="AF3" s="8"/>
      <c r="AG3" s="66"/>
      <c r="AH3" s="66"/>
      <c r="AI3" s="8"/>
      <c r="AJ3" s="8"/>
      <c r="AK3" s="8"/>
      <c r="AL3" s="66"/>
    </row>
    <row r="4" spans="1:39" x14ac:dyDescent="0.2">
      <c r="A4" s="65" t="s">
        <v>26</v>
      </c>
      <c r="B4" s="2"/>
      <c r="C4" s="84"/>
      <c r="D4" s="24">
        <f>'Dat. EFH'!P4</f>
        <v>221</v>
      </c>
      <c r="E4" s="24">
        <f>'Dat. EFH'!P30</f>
        <v>166.1</v>
      </c>
      <c r="F4" s="24">
        <f>'Dat. EFH'!P56</f>
        <v>164.4</v>
      </c>
      <c r="G4" s="24">
        <f>'Dat. EFH'!P82</f>
        <v>0</v>
      </c>
      <c r="H4" s="24">
        <f>'Dat. EFH'!P108</f>
        <v>0</v>
      </c>
      <c r="I4" s="24">
        <f>AVERAGE(D4:H4)</f>
        <v>110.3</v>
      </c>
      <c r="J4" s="24"/>
      <c r="K4" s="78"/>
      <c r="L4" s="24">
        <f>'Dat. MFH'!P4</f>
        <v>500</v>
      </c>
      <c r="M4" s="24">
        <f>'Dat. MFH'!P30</f>
        <v>340</v>
      </c>
      <c r="N4" s="24">
        <f>'Dat. MFH'!P56</f>
        <v>0</v>
      </c>
      <c r="O4" s="24">
        <f>'Dat. MFH'!P82</f>
        <v>0</v>
      </c>
      <c r="P4" s="24">
        <f>'Dat. MFH'!P108</f>
        <v>0</v>
      </c>
      <c r="Q4" s="24">
        <f>SUM(L4:M4)/2</f>
        <v>420</v>
      </c>
      <c r="R4" s="24"/>
      <c r="S4" s="78"/>
      <c r="T4" s="24">
        <f>'Dat. Halle'!P4</f>
        <v>1210</v>
      </c>
      <c r="U4" s="24">
        <f>'Dat. Halle'!P30</f>
        <v>2455.9</v>
      </c>
      <c r="V4" s="2">
        <f>'Dat. Halle'!P56</f>
        <v>0</v>
      </c>
      <c r="W4" s="2">
        <f>'Dat. Halle'!P82</f>
        <v>0</v>
      </c>
      <c r="X4" s="2">
        <f>'Dat. Halle'!P108</f>
        <v>0</v>
      </c>
      <c r="Y4" s="24">
        <f>SUM(T4:U4)/2</f>
        <v>1832.95</v>
      </c>
      <c r="AA4" s="66"/>
      <c r="AB4" s="66"/>
      <c r="AC4" s="8"/>
      <c r="AD4" s="62"/>
      <c r="AE4" s="67"/>
      <c r="AF4" s="62"/>
      <c r="AG4" s="68"/>
      <c r="AH4" s="68"/>
      <c r="AI4" s="68"/>
      <c r="AJ4" s="68"/>
      <c r="AK4" s="68"/>
      <c r="AL4" s="68"/>
    </row>
    <row r="5" spans="1:39" x14ac:dyDescent="0.2">
      <c r="B5" s="25"/>
      <c r="C5" s="127"/>
      <c r="D5" s="25"/>
      <c r="E5" s="26"/>
      <c r="F5" s="26"/>
      <c r="G5" s="26"/>
      <c r="H5" s="26"/>
      <c r="I5" s="26"/>
      <c r="J5" s="26"/>
      <c r="K5" s="79"/>
      <c r="L5" s="26"/>
      <c r="M5" s="26"/>
      <c r="N5" s="26"/>
      <c r="O5" s="26"/>
      <c r="P5" s="26"/>
      <c r="Q5" s="26"/>
      <c r="R5" s="26"/>
      <c r="S5" s="79"/>
      <c r="T5" s="26"/>
      <c r="U5" s="26"/>
      <c r="V5" s="26"/>
      <c r="W5" s="26"/>
      <c r="X5" s="26"/>
      <c r="Y5" s="26"/>
      <c r="AA5" s="66"/>
      <c r="AB5" s="66"/>
      <c r="AC5" s="8"/>
      <c r="AD5" s="67"/>
      <c r="AE5" s="67"/>
      <c r="AF5" s="69"/>
      <c r="AG5" s="68"/>
      <c r="AH5" s="68"/>
      <c r="AI5" s="68"/>
      <c r="AJ5" s="68"/>
      <c r="AK5" s="68"/>
      <c r="AL5" s="68"/>
    </row>
    <row r="6" spans="1:39" x14ac:dyDescent="0.2">
      <c r="A6" s="65" t="s">
        <v>109</v>
      </c>
      <c r="B6" s="2"/>
      <c r="C6" s="84"/>
      <c r="D6" s="2" t="s">
        <v>52</v>
      </c>
      <c r="E6" s="2" t="s">
        <v>52</v>
      </c>
      <c r="F6" s="2" t="s">
        <v>52</v>
      </c>
      <c r="G6" s="2" t="s">
        <v>52</v>
      </c>
      <c r="H6" s="2" t="s">
        <v>52</v>
      </c>
      <c r="I6" s="2" t="s">
        <v>52</v>
      </c>
      <c r="L6" s="2" t="s">
        <v>52</v>
      </c>
      <c r="M6" s="2" t="s">
        <v>52</v>
      </c>
      <c r="N6" s="2" t="s">
        <v>52</v>
      </c>
      <c r="O6" s="2" t="s">
        <v>52</v>
      </c>
      <c r="P6" s="2" t="s">
        <v>52</v>
      </c>
      <c r="Q6" s="2" t="s">
        <v>52</v>
      </c>
      <c r="R6" s="2"/>
      <c r="S6" s="84"/>
      <c r="T6" s="2" t="s">
        <v>52</v>
      </c>
      <c r="U6" s="2" t="s">
        <v>52</v>
      </c>
      <c r="V6" s="2" t="s">
        <v>52</v>
      </c>
      <c r="W6" s="2" t="s">
        <v>52</v>
      </c>
      <c r="X6" s="2" t="s">
        <v>52</v>
      </c>
      <c r="Y6" s="2" t="s">
        <v>52</v>
      </c>
      <c r="AA6" s="66"/>
      <c r="AB6" s="66"/>
      <c r="AC6" s="8"/>
      <c r="AD6" s="62"/>
      <c r="AE6" s="70"/>
      <c r="AF6" s="70"/>
      <c r="AG6" s="71"/>
      <c r="AH6" s="71"/>
      <c r="AI6" s="71"/>
      <c r="AJ6" s="71"/>
      <c r="AK6" s="71"/>
      <c r="AL6" s="71"/>
      <c r="AM6" s="12"/>
    </row>
    <row r="7" spans="1:39" x14ac:dyDescent="0.2">
      <c r="A7" s="126"/>
      <c r="B7" s="2"/>
      <c r="C7" s="84"/>
      <c r="D7" s="2"/>
      <c r="E7" s="2"/>
      <c r="F7" s="2"/>
      <c r="G7" s="2"/>
      <c r="H7" s="2"/>
      <c r="I7" s="2"/>
      <c r="L7" s="2"/>
      <c r="M7" s="2"/>
      <c r="N7" s="2"/>
      <c r="O7" s="2"/>
      <c r="P7" s="2"/>
      <c r="Q7" s="2"/>
      <c r="R7" s="2"/>
      <c r="S7" s="84"/>
      <c r="T7" s="2"/>
      <c r="U7" s="2"/>
      <c r="V7" s="2"/>
      <c r="W7" s="2"/>
      <c r="X7" s="2"/>
      <c r="Y7" s="2"/>
      <c r="AA7" s="66"/>
      <c r="AB7" s="66"/>
      <c r="AC7" s="8"/>
      <c r="AD7" s="62"/>
      <c r="AE7" s="70"/>
      <c r="AF7" s="70"/>
      <c r="AG7" s="71"/>
      <c r="AH7" s="71"/>
      <c r="AI7" s="71"/>
      <c r="AJ7" s="71"/>
      <c r="AK7" s="71"/>
      <c r="AL7" s="71"/>
      <c r="AM7" s="12"/>
    </row>
    <row r="8" spans="1:39" x14ac:dyDescent="0.2">
      <c r="A8" s="65" t="s">
        <v>36</v>
      </c>
      <c r="B8" s="25"/>
      <c r="C8" s="127"/>
      <c r="D8" s="27">
        <f>'Dat. EFH'!P8</f>
        <v>8.0497737556561085E-3</v>
      </c>
      <c r="E8" s="27">
        <f>'Dat. EFH'!P34</f>
        <v>4.7019867549668873E-2</v>
      </c>
      <c r="F8" s="27">
        <f>'Dat. EFH'!P60</f>
        <v>6.3260340632603412E-2</v>
      </c>
      <c r="G8" s="27" t="str">
        <f>IF(G$4=0,"",'Dat. EFH'!P86)</f>
        <v/>
      </c>
      <c r="H8" s="27" t="str">
        <f>IF(H$4=0,"",'Dat. EFH'!P112)</f>
        <v/>
      </c>
      <c r="I8" s="27">
        <f>AVERAGE(D8:H8)</f>
        <v>3.9443327312642801E-2</v>
      </c>
      <c r="J8" s="26"/>
      <c r="K8" s="79"/>
      <c r="L8" s="27">
        <f>IF(L$4=0,"",'Dat. MFH'!P8)</f>
        <v>5.4399999999999997E-2</v>
      </c>
      <c r="M8" s="27">
        <f>IF(M$4=0,"",'Dat. MFH'!P34)</f>
        <v>9.2352941176470582E-2</v>
      </c>
      <c r="N8" s="27" t="str">
        <f>IF(N$4=0,"",'Dat. MFH'!P60)</f>
        <v/>
      </c>
      <c r="O8" s="27" t="str">
        <f>IF(O$4=0,"",'Dat. MFH'!P86)</f>
        <v/>
      </c>
      <c r="P8" s="27" t="str">
        <f>IF(P$4=0,"",'Dat. MFH'!P112)</f>
        <v/>
      </c>
      <c r="Q8" s="27">
        <f>SUM(L8:M8)/2</f>
        <v>7.3376470588235293E-2</v>
      </c>
      <c r="R8" s="26"/>
      <c r="S8" s="79"/>
      <c r="T8" s="27">
        <f>IF(T$4=0,"",'Dat. Halle'!P8)</f>
        <v>6.4297520661157029E-2</v>
      </c>
      <c r="U8" s="27">
        <f>IF(U$4=0,"",'Dat. Halle'!P34)</f>
        <v>0.10883993647949836</v>
      </c>
      <c r="V8" s="27" t="str">
        <f>IF(V$4=0,"",'Dat. Halle'!P60)</f>
        <v/>
      </c>
      <c r="W8" s="27" t="str">
        <f>IF(W$4=0,"",'Dat. Halle'!P86)</f>
        <v/>
      </c>
      <c r="X8" s="27" t="str">
        <f>IF(X$4=0,"",'Dat. Halle'!P112)</f>
        <v/>
      </c>
      <c r="Y8" s="27">
        <f>SUM(T8:U8)/2</f>
        <v>8.6568728570327685E-2</v>
      </c>
      <c r="AA8" s="8"/>
      <c r="AB8" s="66"/>
      <c r="AC8" s="8"/>
      <c r="AD8" s="47"/>
      <c r="AE8" s="72"/>
      <c r="AF8" s="47"/>
      <c r="AG8" s="68"/>
      <c r="AH8" s="68"/>
      <c r="AI8" s="68"/>
      <c r="AJ8" s="68"/>
      <c r="AK8" s="68"/>
      <c r="AL8" s="68"/>
    </row>
    <row r="9" spans="1:39" x14ac:dyDescent="0.2">
      <c r="E9" s="11"/>
      <c r="F9" s="11"/>
      <c r="G9" s="11"/>
      <c r="H9" s="11"/>
      <c r="I9" s="11"/>
      <c r="J9" s="11"/>
      <c r="K9" s="80"/>
      <c r="L9" s="11"/>
      <c r="M9" s="11"/>
      <c r="N9" s="11"/>
      <c r="O9" s="11"/>
      <c r="P9" s="11"/>
      <c r="Q9" s="11"/>
      <c r="R9" s="11"/>
      <c r="S9" s="80"/>
      <c r="T9" s="11"/>
      <c r="U9" s="11"/>
      <c r="V9" s="11"/>
      <c r="W9" s="11"/>
      <c r="X9" s="11"/>
      <c r="Y9" s="11"/>
      <c r="AA9" s="8"/>
      <c r="AB9" s="8"/>
      <c r="AC9" s="8"/>
      <c r="AD9" s="47"/>
      <c r="AE9" s="47"/>
      <c r="AF9" s="47"/>
      <c r="AG9" s="66"/>
      <c r="AH9" s="66"/>
      <c r="AI9" s="66"/>
      <c r="AJ9" s="66"/>
      <c r="AK9" s="66"/>
      <c r="AL9" s="66"/>
    </row>
    <row r="10" spans="1:39" x14ac:dyDescent="0.2">
      <c r="A10" s="65" t="s">
        <v>37</v>
      </c>
      <c r="B10" s="25"/>
      <c r="C10" s="127"/>
      <c r="D10" s="27">
        <f>'Dat. EFH'!P10</f>
        <v>2.9769230769230767E-2</v>
      </c>
      <c r="E10" s="27">
        <f>'Dat. EFH'!P36</f>
        <v>2.8856110776640579E-2</v>
      </c>
      <c r="F10" s="27">
        <f>'Dat. EFH'!P62</f>
        <v>5.4555961070559607E-2</v>
      </c>
      <c r="G10" s="27" t="str">
        <f>IF(G$4=0,"",'Dat. EFH'!P88)</f>
        <v/>
      </c>
      <c r="H10" s="27" t="str">
        <f>IF(H$4=0,"",'Dat. EFH'!P114)</f>
        <v/>
      </c>
      <c r="I10" s="27">
        <f>AVERAGE(D10:H10)</f>
        <v>3.7727100872143648E-2</v>
      </c>
      <c r="J10" s="11"/>
      <c r="K10" s="80"/>
      <c r="L10" s="27">
        <f>IF(L$4=0,"",'Dat. MFH'!P10)</f>
        <v>6.2799999999999995E-2</v>
      </c>
      <c r="M10" s="27">
        <f>IF(M$4=0,"",'Dat. MFH'!P36)</f>
        <v>0.15176470588235294</v>
      </c>
      <c r="N10" s="27" t="str">
        <f>IF(N$4=0,"",'Dat. MFH'!P62)</f>
        <v/>
      </c>
      <c r="O10" s="27" t="str">
        <f>IF(O$4=0,"",'Dat. MFH'!P88)</f>
        <v/>
      </c>
      <c r="P10" s="27" t="str">
        <f>IF(P$4=0,"",'Dat. MFH'!P114)</f>
        <v/>
      </c>
      <c r="Q10" s="27">
        <f>SUM(L10:M10)/2</f>
        <v>0.10728235294117647</v>
      </c>
      <c r="R10" s="11"/>
      <c r="S10" s="80"/>
      <c r="T10" s="27">
        <f>IF(T$4=0,"",'Dat. Halle'!P10)</f>
        <v>1.115702479338843E-3</v>
      </c>
      <c r="U10" s="27">
        <f>IF(U$4=0,"",'Dat. Halle'!P36)</f>
        <v>2.2639358280060261E-3</v>
      </c>
      <c r="V10" s="27" t="str">
        <f>IF(V$4=0,"",'Dat. Halle'!P62)</f>
        <v/>
      </c>
      <c r="W10" s="27" t="str">
        <f>IF(W$4=0,"",'Dat. Halle'!P88)</f>
        <v/>
      </c>
      <c r="X10" s="27" t="str">
        <f>IF(X$4=0,"",'Dat. Halle'!P114)</f>
        <v/>
      </c>
      <c r="Y10" s="27">
        <f>SUM(T10:U10)/2</f>
        <v>1.6898191536724345E-3</v>
      </c>
      <c r="AA10" s="8"/>
      <c r="AB10" s="66"/>
      <c r="AC10" s="8"/>
      <c r="AD10" s="47"/>
      <c r="AE10" s="47"/>
      <c r="AF10" s="47"/>
      <c r="AG10" s="66"/>
      <c r="AH10" s="66"/>
      <c r="AI10" s="68"/>
      <c r="AJ10" s="66"/>
      <c r="AK10" s="66"/>
      <c r="AL10" s="66"/>
    </row>
    <row r="11" spans="1:39" x14ac:dyDescent="0.2">
      <c r="E11" s="11"/>
      <c r="F11" s="11"/>
      <c r="G11" s="11"/>
      <c r="H11" s="11"/>
      <c r="I11" s="11"/>
      <c r="J11" s="11"/>
      <c r="K11" s="80"/>
      <c r="L11" s="27"/>
      <c r="M11" s="27"/>
      <c r="N11" s="27"/>
      <c r="O11" s="27"/>
      <c r="P11" s="27"/>
      <c r="Q11" s="11"/>
      <c r="R11" s="11"/>
      <c r="S11" s="80"/>
      <c r="T11" s="11"/>
      <c r="U11" s="11"/>
      <c r="V11" s="11"/>
      <c r="W11" s="11"/>
      <c r="X11" s="11"/>
      <c r="Y11" s="11"/>
      <c r="AA11" s="8"/>
      <c r="AB11" s="8"/>
      <c r="AC11" s="8"/>
      <c r="AD11" s="47"/>
      <c r="AE11" s="47"/>
      <c r="AF11" s="47"/>
      <c r="AG11" s="66"/>
      <c r="AH11" s="66"/>
      <c r="AI11" s="66"/>
      <c r="AJ11" s="66"/>
      <c r="AK11" s="66"/>
      <c r="AL11" s="66"/>
    </row>
    <row r="12" spans="1:39" x14ac:dyDescent="0.2">
      <c r="A12" s="144" t="s">
        <v>21</v>
      </c>
      <c r="B12" s="145"/>
      <c r="C12" s="127"/>
      <c r="D12" s="143">
        <f>'Dat. EFH'!P12</f>
        <v>3.6832579185520367E-2</v>
      </c>
      <c r="E12" s="143">
        <f>'Dat. EFH'!P38</f>
        <v>4.3347381095725467E-2</v>
      </c>
      <c r="F12" s="27">
        <f>'Dat. EFH'!P64</f>
        <v>5.4744525547445251E-2</v>
      </c>
      <c r="G12" s="27" t="str">
        <f>IF(G$4=0,"",'Dat. EFH'!P90)</f>
        <v/>
      </c>
      <c r="H12" s="27" t="str">
        <f>IF(H$4=0,"",'Dat. EFH'!P116)</f>
        <v/>
      </c>
      <c r="I12" s="27">
        <f>AVERAGE(D12:H12)</f>
        <v>4.4974828609563693E-2</v>
      </c>
      <c r="J12" s="11"/>
      <c r="K12" s="80"/>
      <c r="L12" s="27">
        <f>IF(L$4=0,"",'Dat. MFH'!P12)</f>
        <v>2.3800000000000002E-2</v>
      </c>
      <c r="M12" s="27">
        <f>IF(M$4=0,"",'Dat. MFH'!P38)</f>
        <v>0</v>
      </c>
      <c r="N12" s="27" t="str">
        <f>IF(N$4=0,"",'Dat. MFH'!P64)</f>
        <v/>
      </c>
      <c r="O12" s="27" t="str">
        <f>IF(O$4=0,"",'Dat. MFH'!P90)</f>
        <v/>
      </c>
      <c r="P12" s="27" t="str">
        <f>IF(P$4=0,"",'Dat. MFH'!P116)</f>
        <v/>
      </c>
      <c r="Q12" s="27">
        <f>SUM(L12:M12)/2</f>
        <v>1.1900000000000001E-2</v>
      </c>
      <c r="R12" s="11"/>
      <c r="S12" s="80"/>
      <c r="T12" s="27">
        <f>IF(T$4=0,"",'Dat. Halle'!P12)</f>
        <v>1.2828099173553719E-2</v>
      </c>
      <c r="U12" s="27">
        <f>IF(U$4=0,"",'Dat. Halle'!P38)</f>
        <v>6.2298953540453599E-3</v>
      </c>
      <c r="V12" s="27" t="str">
        <f>IF(V$4=0,"",'Dat. Halle'!P64)</f>
        <v/>
      </c>
      <c r="W12" s="27" t="str">
        <f>IF(W$4=0,"",'Dat. Halle'!P90)</f>
        <v/>
      </c>
      <c r="X12" s="27" t="str">
        <f>IF(X$4=0,"",'Dat. Halle'!P116)</f>
        <v/>
      </c>
      <c r="Y12" s="27">
        <f>SUM(T12:U12)/2</f>
        <v>9.5289972637995386E-3</v>
      </c>
      <c r="AA12" s="8"/>
      <c r="AB12" s="66"/>
      <c r="AC12" s="8"/>
      <c r="AD12" s="47"/>
      <c r="AE12" s="47"/>
      <c r="AF12" s="47"/>
      <c r="AG12" s="66"/>
      <c r="AH12" s="66"/>
      <c r="AI12" s="68"/>
      <c r="AJ12" s="66"/>
      <c r="AK12" s="68"/>
      <c r="AL12" s="66"/>
    </row>
    <row r="13" spans="1:39" x14ac:dyDescent="0.2">
      <c r="E13" s="11"/>
      <c r="F13" s="11"/>
      <c r="G13" s="11"/>
      <c r="H13" s="11"/>
      <c r="I13" s="11"/>
      <c r="J13" s="11"/>
      <c r="K13" s="80"/>
      <c r="L13" s="11"/>
      <c r="M13" s="11"/>
      <c r="N13" s="11"/>
      <c r="O13" s="11"/>
      <c r="P13" s="11"/>
      <c r="Q13" s="11"/>
      <c r="R13" s="11"/>
      <c r="S13" s="80"/>
      <c r="T13" s="11"/>
      <c r="U13" s="11"/>
      <c r="V13" s="11"/>
      <c r="W13" s="11"/>
      <c r="X13" s="11"/>
      <c r="Y13" s="11"/>
      <c r="AA13" s="8"/>
      <c r="AB13" s="8"/>
      <c r="AC13" s="8"/>
      <c r="AD13" s="47"/>
      <c r="AE13" s="47"/>
      <c r="AF13" s="47"/>
      <c r="AG13" s="66"/>
      <c r="AH13" s="66"/>
      <c r="AI13" s="66"/>
      <c r="AJ13" s="66"/>
      <c r="AK13" s="66"/>
      <c r="AL13" s="66"/>
    </row>
    <row r="14" spans="1:39" x14ac:dyDescent="0.2">
      <c r="A14" s="65" t="s">
        <v>72</v>
      </c>
      <c r="D14" s="27">
        <f>'Dat. EFH'!P14</f>
        <v>2.557918552036199E-2</v>
      </c>
      <c r="E14" s="27">
        <f>'Dat. EFH'!P40</f>
        <v>1.8163756773028297E-2</v>
      </c>
      <c r="F14" s="27">
        <f>'Dat. EFH'!P66</f>
        <v>4.3223844282238438E-2</v>
      </c>
      <c r="G14" s="27" t="str">
        <f>IF(G$4=0,"",'Dat. EFH'!P92)</f>
        <v/>
      </c>
      <c r="H14" s="27" t="str">
        <f>IF(H$4=0,"",'Dat. EFH'!P118)</f>
        <v/>
      </c>
      <c r="I14" s="27">
        <f>AVERAGE(D14:H14)</f>
        <v>2.8988928858542911E-2</v>
      </c>
      <c r="J14" s="11"/>
      <c r="K14" s="80"/>
      <c r="L14" s="27">
        <f>IF(L$4=0,"",'Dat. MFH'!P14)</f>
        <v>0.03</v>
      </c>
      <c r="M14" s="27">
        <f>IF(M$4=0,"",'Dat. MFH'!P40)</f>
        <v>0.03</v>
      </c>
      <c r="N14" s="27" t="str">
        <f>IF(N$4=0,"",'Dat. MFH'!P66)</f>
        <v/>
      </c>
      <c r="O14" s="27" t="str">
        <f>IF(O$4=0,"",'Dat. MFH'!P92)</f>
        <v/>
      </c>
      <c r="P14" s="27" t="str">
        <f>IF(P$4=0,"",'Dat. MFH'!P118)</f>
        <v/>
      </c>
      <c r="Q14" s="27">
        <f>SUM(L14:M14)/2</f>
        <v>0.03</v>
      </c>
      <c r="R14" s="11"/>
      <c r="S14" s="80"/>
      <c r="T14" s="27">
        <f>IF(T$4=0,"",'Dat. Halle'!P14)</f>
        <v>0</v>
      </c>
      <c r="U14" s="27">
        <f>IF(U$4=0,"",'Dat. Halle'!P40)</f>
        <v>0</v>
      </c>
      <c r="V14" s="27" t="str">
        <f>IF(V$4=0,"",'Dat. Halle'!P66)</f>
        <v/>
      </c>
      <c r="W14" s="27" t="str">
        <f>IF(W$4=0,"",'Dat. Halle'!P92)</f>
        <v/>
      </c>
      <c r="X14" s="27" t="str">
        <f>IF(X$4=0,"",'Dat. Halle'!P118)</f>
        <v/>
      </c>
      <c r="Y14" s="27">
        <f>SUM(T14:U14)/2</f>
        <v>0</v>
      </c>
      <c r="AA14" s="8"/>
      <c r="AB14" s="66"/>
      <c r="AC14" s="8"/>
      <c r="AD14" s="47"/>
      <c r="AE14" s="47"/>
      <c r="AF14" s="47"/>
      <c r="AG14" s="66"/>
      <c r="AH14" s="66"/>
      <c r="AI14" s="68"/>
      <c r="AJ14" s="66"/>
      <c r="AK14" s="68"/>
      <c r="AL14" s="66"/>
    </row>
    <row r="15" spans="1:39" x14ac:dyDescent="0.2">
      <c r="E15" s="11"/>
      <c r="F15" s="11"/>
      <c r="G15" s="11"/>
      <c r="H15" s="11"/>
      <c r="I15" s="11"/>
      <c r="J15" s="11"/>
      <c r="K15" s="80"/>
      <c r="L15" s="11"/>
      <c r="M15" s="11"/>
      <c r="N15" s="11"/>
      <c r="O15" s="11"/>
      <c r="P15" s="11"/>
      <c r="Q15" s="11"/>
      <c r="R15" s="11"/>
      <c r="S15" s="80"/>
      <c r="T15" s="11"/>
      <c r="U15" s="11"/>
      <c r="V15" s="11"/>
      <c r="W15" s="11"/>
      <c r="X15" s="11"/>
      <c r="Y15" s="11"/>
      <c r="AA15" s="8"/>
      <c r="AB15" s="8"/>
      <c r="AC15" s="8"/>
      <c r="AD15" s="66"/>
      <c r="AE15" s="66"/>
      <c r="AF15" s="66"/>
      <c r="AG15" s="66"/>
      <c r="AH15" s="66"/>
      <c r="AI15" s="66"/>
      <c r="AJ15" s="66"/>
      <c r="AK15" s="66"/>
      <c r="AL15" s="66"/>
    </row>
    <row r="16" spans="1:39" x14ac:dyDescent="0.2">
      <c r="A16" s="65" t="s">
        <v>71</v>
      </c>
      <c r="D16" s="27">
        <f>'Dat. EFH'!P16</f>
        <v>0.15</v>
      </c>
      <c r="E16" s="27">
        <f>'Dat. EFH'!P42</f>
        <v>0.15</v>
      </c>
      <c r="F16" s="27">
        <f>'Dat. EFH'!P68</f>
        <v>0.15</v>
      </c>
      <c r="G16" s="27" t="str">
        <f>IF(G$4=0,"",'Dat. EFH'!P94)</f>
        <v/>
      </c>
      <c r="H16" s="27" t="str">
        <f>IF(H$4=0,"",'Dat. EFH'!P120)</f>
        <v/>
      </c>
      <c r="I16" s="27">
        <f>AVERAGE(D16:H16)</f>
        <v>0.15</v>
      </c>
      <c r="J16" s="11"/>
      <c r="K16" s="80"/>
      <c r="L16" s="27">
        <f>IF(L$4=0,"",'Dat. MFH'!P16)</f>
        <v>0.11976000000000001</v>
      </c>
      <c r="M16" s="27">
        <f>IF(M$4=0,"",'Dat. MFH'!P42)</f>
        <v>0.1945294117647059</v>
      </c>
      <c r="N16" s="27" t="str">
        <f>IF(N$4=0,"",'Dat. MFH'!P68)</f>
        <v/>
      </c>
      <c r="O16" s="27" t="str">
        <f>IF(O$4=0,"",'Dat. MFH'!P94)</f>
        <v/>
      </c>
      <c r="P16" s="27" t="str">
        <f>IF(P$4=0,"",'Dat. MFH'!P120)</f>
        <v/>
      </c>
      <c r="Q16" s="27">
        <f>SUM(L16:M16)/2</f>
        <v>0.15714470588235296</v>
      </c>
      <c r="R16" s="11"/>
      <c r="S16" s="80"/>
      <c r="T16" s="27">
        <f>IF(T$4=0,"",'Dat. Halle'!P16)</f>
        <v>0</v>
      </c>
      <c r="U16" s="27">
        <f>IF(U$4=0,"",'Dat. Halle'!P42)</f>
        <v>0</v>
      </c>
      <c r="V16" s="27" t="str">
        <f>IF(V$4=0,"",'Dat. Halle'!P68)</f>
        <v/>
      </c>
      <c r="W16" s="27" t="str">
        <f>IF(W$4=0,"",'Dat. Halle'!P94)</f>
        <v/>
      </c>
      <c r="X16" s="27" t="str">
        <f>IF(X$4=0,"",'Dat. Halle'!P120)</f>
        <v/>
      </c>
      <c r="Y16" s="27">
        <f>SUM(T16:U16)/2</f>
        <v>0</v>
      </c>
      <c r="AA16" s="8"/>
      <c r="AB16" s="66"/>
      <c r="AC16" s="8"/>
      <c r="AD16" s="47"/>
      <c r="AE16" s="47"/>
      <c r="AF16" s="54"/>
      <c r="AG16" s="66"/>
      <c r="AH16" s="66"/>
      <c r="AI16" s="68"/>
      <c r="AJ16" s="66"/>
      <c r="AK16" s="68"/>
      <c r="AL16" s="66"/>
    </row>
    <row r="17" spans="1:38" x14ac:dyDescent="0.2">
      <c r="D17" s="27"/>
      <c r="E17" s="11"/>
      <c r="F17" s="11"/>
      <c r="G17" s="11"/>
      <c r="H17" s="11"/>
      <c r="I17" s="11"/>
      <c r="J17" s="11"/>
      <c r="K17" s="80"/>
      <c r="L17" s="11"/>
      <c r="M17" s="11"/>
      <c r="N17" s="11"/>
      <c r="O17" s="11"/>
      <c r="P17" s="11"/>
      <c r="Q17" s="11"/>
      <c r="R17" s="11"/>
      <c r="S17" s="80"/>
      <c r="T17" s="11"/>
      <c r="U17" s="11"/>
      <c r="V17" s="11"/>
      <c r="W17" s="11"/>
      <c r="X17" s="11"/>
      <c r="Y17" s="11"/>
      <c r="AA17" s="8"/>
      <c r="AB17" s="8"/>
      <c r="AC17" s="8"/>
      <c r="AD17" s="47"/>
      <c r="AE17" s="47"/>
      <c r="AF17" s="47"/>
      <c r="AG17" s="66"/>
      <c r="AH17" s="66"/>
      <c r="AI17" s="66"/>
      <c r="AJ17" s="66"/>
      <c r="AK17" s="66"/>
      <c r="AL17" s="66"/>
    </row>
    <row r="18" spans="1:38" x14ac:dyDescent="0.2">
      <c r="A18" s="65" t="s">
        <v>53</v>
      </c>
      <c r="D18" s="28">
        <f>'Dat. EFH'!P18</f>
        <v>1.3194570135746608</v>
      </c>
      <c r="E18" s="28">
        <f>'Dat. EFH'!P44</f>
        <v>1.3190848886213125</v>
      </c>
      <c r="F18" s="28">
        <f>'Dat. EFH'!P70</f>
        <v>1.3187347931873479</v>
      </c>
      <c r="G18" s="28" t="str">
        <f>IF(G$4=0,"",'Dat. EFH'!P96)</f>
        <v/>
      </c>
      <c r="H18" s="28" t="str">
        <f>IF(H$4=0,"",'Dat. EFH'!P122)</f>
        <v/>
      </c>
      <c r="I18" s="28">
        <f>AVERAGE(D18:H18)</f>
        <v>1.3190922317944402</v>
      </c>
      <c r="J18" s="11"/>
      <c r="K18" s="80"/>
      <c r="L18" s="28">
        <f>IF(L$4=0,"",'Dat. MFH'!P18)</f>
        <v>1.319</v>
      </c>
      <c r="M18" s="28">
        <f>IF(M$4=0,"",'Dat. MFH'!P44)</f>
        <v>1.3191176470588235</v>
      </c>
      <c r="N18" s="28" t="str">
        <f>IF(N$4=0,"",'Dat. MFH'!P70)</f>
        <v/>
      </c>
      <c r="O18" s="27" t="str">
        <f>IF(O$4=0,"",'Dat. MFH'!P96)</f>
        <v/>
      </c>
      <c r="P18" s="27" t="str">
        <f>IF(P$4=0,"",'Dat. MFH'!P122)</f>
        <v/>
      </c>
      <c r="Q18" s="28">
        <f>SUM(L18:M18)/2</f>
        <v>1.3190588235294118</v>
      </c>
      <c r="R18" s="11"/>
      <c r="S18" s="80"/>
      <c r="T18" s="28">
        <f>IF(T$4=0,"",'Dat. Halle'!P18)</f>
        <v>0.80884297520661164</v>
      </c>
      <c r="U18" s="28">
        <f>IF(U$4=0,"",'Dat. Halle'!P44)</f>
        <v>0.59074066533653646</v>
      </c>
      <c r="V18" s="28" t="str">
        <f>IF(V$4=0,"",'Dat. Halle'!P70)</f>
        <v/>
      </c>
      <c r="W18" s="28" t="str">
        <f>IF(W$4=0,"",'Dat. Halle'!P96)</f>
        <v/>
      </c>
      <c r="X18" s="28" t="str">
        <f>IF(X$4=0,"",'Dat. Halle'!P122)</f>
        <v/>
      </c>
      <c r="Y18" s="28">
        <f>SUM(T18:U18)/2</f>
        <v>0.69979182027157405</v>
      </c>
      <c r="AA18" s="8"/>
      <c r="AB18" s="66"/>
      <c r="AC18" s="8"/>
      <c r="AD18" s="50"/>
      <c r="AE18" s="73"/>
      <c r="AF18" s="50"/>
      <c r="AG18" s="66"/>
      <c r="AH18" s="66"/>
      <c r="AI18" s="66"/>
      <c r="AJ18" s="66"/>
      <c r="AK18" s="68"/>
      <c r="AL18" s="66"/>
    </row>
    <row r="19" spans="1:38" x14ac:dyDescent="0.2">
      <c r="D19" s="28"/>
      <c r="E19" s="28"/>
      <c r="F19" s="28"/>
      <c r="G19" s="28"/>
      <c r="H19" s="28"/>
      <c r="I19" s="28"/>
      <c r="J19" s="11"/>
      <c r="K19" s="80"/>
      <c r="L19" s="28"/>
      <c r="M19" s="28"/>
      <c r="N19" s="28"/>
      <c r="O19" s="28"/>
      <c r="P19" s="28"/>
      <c r="Q19" s="11"/>
      <c r="R19" s="11"/>
      <c r="S19" s="80"/>
      <c r="T19" s="28"/>
      <c r="U19" s="28"/>
      <c r="V19" s="28"/>
      <c r="W19" s="28"/>
      <c r="X19" s="28"/>
      <c r="Y19" s="11"/>
      <c r="AA19" s="8"/>
      <c r="AB19" s="8"/>
      <c r="AC19" s="8"/>
      <c r="AD19" s="50"/>
      <c r="AE19" s="73"/>
      <c r="AF19" s="73"/>
      <c r="AG19" s="66"/>
      <c r="AH19" s="66"/>
      <c r="AI19" s="66"/>
      <c r="AJ19" s="66"/>
      <c r="AK19" s="66"/>
      <c r="AL19" s="66"/>
    </row>
    <row r="20" spans="1:38" x14ac:dyDescent="0.2">
      <c r="A20" s="65" t="s">
        <v>38</v>
      </c>
      <c r="D20" s="28">
        <f>'Dat. EFH'!P20</f>
        <v>0.81230769230769218</v>
      </c>
      <c r="E20" s="28">
        <f>'Dat. EFH'!P46</f>
        <v>0.98765803732691138</v>
      </c>
      <c r="F20" s="28">
        <f>'Dat. EFH'!P72</f>
        <v>1.1142031630170315</v>
      </c>
      <c r="G20" s="28" t="str">
        <f>IF(G$4=0,"",'Dat. EFH'!P98)</f>
        <v/>
      </c>
      <c r="H20" s="28" t="str">
        <f>IF(H$4=0,"",'Dat. EFH'!P124)</f>
        <v/>
      </c>
      <c r="I20" s="28">
        <f>AVERAGE(D20:H20)</f>
        <v>0.97138963088387842</v>
      </c>
      <c r="J20" s="11"/>
      <c r="K20" s="80"/>
      <c r="L20" s="28">
        <f>IF(L$4=0,"",'Dat. MFH'!P20)</f>
        <v>0.66469999999999996</v>
      </c>
      <c r="M20" s="28">
        <f>IF(M$4=0,"",'Dat. MFH'!P46)</f>
        <v>1.0399999999999998</v>
      </c>
      <c r="N20" s="28" t="str">
        <f>IF(N$4=0,"",'Dat. MFH'!P72)</f>
        <v/>
      </c>
      <c r="O20" s="27" t="str">
        <f>IF(O$4=0,"",'Dat. MFH'!P98)</f>
        <v/>
      </c>
      <c r="P20" s="27" t="str">
        <f>IF(P$4=0,"",'Dat. MFH'!P124)</f>
        <v/>
      </c>
      <c r="Q20" s="28">
        <f>SUM(L20:M20)/2</f>
        <v>0.85234999999999994</v>
      </c>
      <c r="R20" s="11"/>
      <c r="S20" s="80"/>
      <c r="T20" s="28">
        <f>IF(T$4=0,"",'Dat. Halle'!P20)</f>
        <v>0.80883471074380164</v>
      </c>
      <c r="U20" s="28">
        <f>IF(U$4=0,"",'Dat. Halle'!P46)</f>
        <v>0.59073252168247892</v>
      </c>
      <c r="V20" s="28" t="str">
        <f>IF(V$4=0,"",'Dat. Halle'!P72)</f>
        <v/>
      </c>
      <c r="W20" s="28" t="str">
        <f>IF(W$4=0,"",'Dat. Halle'!P98)</f>
        <v/>
      </c>
      <c r="X20" s="28" t="str">
        <f>IF(X$4=0,"",'Dat. Halle'!P124)</f>
        <v/>
      </c>
      <c r="Y20" s="28">
        <f>SUM(T20:U20)/2</f>
        <v>0.69978361621314034</v>
      </c>
      <c r="AA20" s="8"/>
      <c r="AB20" s="66"/>
      <c r="AC20" s="8"/>
      <c r="AD20" s="50"/>
      <c r="AE20" s="73"/>
      <c r="AF20" s="50"/>
      <c r="AG20" s="66"/>
      <c r="AH20" s="66"/>
      <c r="AI20" s="66"/>
      <c r="AJ20" s="66"/>
      <c r="AK20" s="68"/>
      <c r="AL20" s="66"/>
    </row>
    <row r="21" spans="1:38" x14ac:dyDescent="0.2">
      <c r="D21" s="28"/>
      <c r="E21" s="28"/>
      <c r="F21" s="28"/>
      <c r="G21" s="28"/>
      <c r="H21" s="28"/>
      <c r="I21" s="28"/>
      <c r="J21" s="11"/>
      <c r="K21" s="80"/>
      <c r="L21" s="28"/>
      <c r="M21" s="28"/>
      <c r="N21" s="28"/>
      <c r="O21" s="28"/>
      <c r="P21" s="28"/>
      <c r="Q21" s="11"/>
      <c r="R21" s="11"/>
      <c r="S21" s="80"/>
      <c r="T21" s="28"/>
      <c r="U21" s="28"/>
      <c r="V21" s="28"/>
      <c r="W21" s="28"/>
      <c r="X21" s="28"/>
      <c r="Y21" s="11"/>
      <c r="AA21" s="8"/>
      <c r="AB21" s="8"/>
      <c r="AC21" s="8"/>
      <c r="AD21" s="50"/>
      <c r="AE21" s="73"/>
      <c r="AF21" s="73"/>
      <c r="AG21" s="66"/>
      <c r="AH21" s="66"/>
      <c r="AI21" s="66"/>
      <c r="AJ21" s="66"/>
      <c r="AK21" s="66"/>
      <c r="AL21" s="66"/>
    </row>
    <row r="22" spans="1:38" x14ac:dyDescent="0.2">
      <c r="A22" s="65" t="s">
        <v>39</v>
      </c>
      <c r="D22" s="28">
        <f>'Dat. EFH'!P22</f>
        <v>0.81230769230769218</v>
      </c>
      <c r="E22" s="28">
        <f>'Dat. EFH'!P48</f>
        <v>0.98765803732691138</v>
      </c>
      <c r="F22" s="28">
        <f>'Dat. EFH'!P74</f>
        <v>1.1142031630170315</v>
      </c>
      <c r="G22" s="28" t="str">
        <f>IF(G$4=0,"",'Dat. EFH'!P100)</f>
        <v/>
      </c>
      <c r="H22" s="28" t="str">
        <f>IF(H$4=0,"",'Dat. EFH'!P126)</f>
        <v/>
      </c>
      <c r="I22" s="28">
        <f>AVERAGE(D22:H22)</f>
        <v>0.97138963088387842</v>
      </c>
      <c r="J22" s="11"/>
      <c r="K22" s="80"/>
      <c r="L22" s="28">
        <f>IF(L$4=0,"",'Dat. MFH'!P22)</f>
        <v>0.66469999999999996</v>
      </c>
      <c r="M22" s="28">
        <f>IF(M$4=0,"",'Dat. MFH'!P48)</f>
        <v>1.0399999999999998</v>
      </c>
      <c r="N22" s="28" t="str">
        <f>IF(N$4=0,"",'Dat. MFH'!P74)</f>
        <v/>
      </c>
      <c r="O22" s="27" t="str">
        <f>IF(O$4=0,"",'Dat. MFH'!P100)</f>
        <v/>
      </c>
      <c r="P22" s="27" t="str">
        <f>IF(P$4=0,"",'Dat. MFH'!P126)</f>
        <v/>
      </c>
      <c r="Q22" s="28">
        <f>SUM(L22:M22)/2</f>
        <v>0.85234999999999994</v>
      </c>
      <c r="R22" s="11"/>
      <c r="S22" s="80"/>
      <c r="T22" s="28">
        <f>IF(T$4=0,"",'Dat. Halle'!P22)</f>
        <v>0</v>
      </c>
      <c r="U22" s="28">
        <f>IF(U$4=0,"",'Dat. Halle'!P48)</f>
        <v>0</v>
      </c>
      <c r="V22" s="28" t="str">
        <f>IF(V$4=0,"",'Dat. Halle'!P74)</f>
        <v/>
      </c>
      <c r="W22" s="28" t="str">
        <f>IF(W$4=0,"",'Dat. Halle'!P100)</f>
        <v/>
      </c>
      <c r="X22" s="28" t="str">
        <f>IF(X$4=0,"",'Dat. Halle'!P126)</f>
        <v/>
      </c>
      <c r="Y22" s="28">
        <f>SUM(T22:U22)/2</f>
        <v>0</v>
      </c>
      <c r="AA22" s="8"/>
      <c r="AB22" s="66"/>
      <c r="AC22" s="8"/>
      <c r="AD22" s="50"/>
      <c r="AE22" s="73"/>
      <c r="AF22" s="73"/>
      <c r="AG22" s="66"/>
      <c r="AH22" s="66"/>
      <c r="AI22" s="66"/>
      <c r="AJ22" s="66"/>
      <c r="AK22" s="66"/>
      <c r="AL22" s="66"/>
    </row>
    <row r="23" spans="1:38" x14ac:dyDescent="0.2">
      <c r="D23" s="28"/>
      <c r="E23" s="28"/>
      <c r="F23" s="28"/>
      <c r="G23" s="28"/>
      <c r="H23" s="28"/>
      <c r="I23" s="28"/>
      <c r="J23" s="11"/>
      <c r="K23" s="80"/>
      <c r="L23" s="28"/>
      <c r="M23" s="28"/>
      <c r="N23" s="28"/>
      <c r="O23" s="28"/>
      <c r="P23" s="28"/>
      <c r="Q23" s="11"/>
      <c r="R23" s="11"/>
      <c r="S23" s="80"/>
      <c r="T23" s="28"/>
      <c r="U23" s="28"/>
      <c r="V23" s="28"/>
      <c r="W23" s="28"/>
      <c r="X23" s="28"/>
      <c r="Y23" s="11"/>
      <c r="AA23" s="8"/>
      <c r="AB23" s="8"/>
      <c r="AC23" s="8"/>
      <c r="AD23" s="73"/>
      <c r="AE23" s="73"/>
      <c r="AF23" s="73"/>
      <c r="AG23" s="66"/>
      <c r="AH23" s="66"/>
      <c r="AI23" s="66"/>
      <c r="AJ23" s="66"/>
      <c r="AK23" s="66"/>
      <c r="AL23" s="66"/>
    </row>
    <row r="24" spans="1:38" x14ac:dyDescent="0.2">
      <c r="A24" s="65" t="s">
        <v>50</v>
      </c>
      <c r="D24" s="28">
        <f>'Dat. EFH'!P24</f>
        <v>0.5</v>
      </c>
      <c r="E24" s="28">
        <f>'Dat. EFH'!P50</f>
        <v>0.5</v>
      </c>
      <c r="F24" s="28">
        <f>'Dat. EFH'!P76</f>
        <v>0.5</v>
      </c>
      <c r="G24" s="28" t="str">
        <f>IF(G$4=0,"",'Dat. EFH'!P102)</f>
        <v/>
      </c>
      <c r="H24" s="28" t="str">
        <f>IF(H$4=0,"",'Dat. EFH'!P128)</f>
        <v/>
      </c>
      <c r="I24" s="28">
        <f>AVERAGE(D24:H24)</f>
        <v>0.5</v>
      </c>
      <c r="J24" s="11"/>
      <c r="K24" s="80"/>
      <c r="L24" s="28">
        <f>IF(L$4=0,"",'Dat. MFH'!P24)</f>
        <v>0.66666666666666663</v>
      </c>
      <c r="M24" s="28">
        <f>IF(M$4=0,"",'Dat. MFH'!P50)</f>
        <v>0.66666666666666663</v>
      </c>
      <c r="N24" s="28" t="str">
        <f>IF(N$4=0,"",'Dat. MFH'!P76)</f>
        <v/>
      </c>
      <c r="O24" s="27" t="str">
        <f>IF(O$4=0,"",'Dat. MFH'!P102)</f>
        <v/>
      </c>
      <c r="P24" s="27" t="str">
        <f>IF(P$4=0,"",'Dat. MFH'!P128)</f>
        <v/>
      </c>
      <c r="Q24" s="28">
        <f>SUM(L24:M24)/2</f>
        <v>0.66666666666666663</v>
      </c>
      <c r="R24" s="11"/>
      <c r="S24" s="80"/>
      <c r="T24" s="28">
        <f>IF(T$4=0,"",'Dat. Halle'!P24)</f>
        <v>0</v>
      </c>
      <c r="U24" s="28">
        <f>IF(U$4=0,"",'Dat. Halle'!P50)</f>
        <v>0</v>
      </c>
      <c r="V24" s="28" t="str">
        <f>IF(V$4=0,"",'Dat. Halle'!P76)</f>
        <v/>
      </c>
      <c r="W24" s="28" t="str">
        <f>IF(W$4=0,"",'Dat. Halle'!P102)</f>
        <v/>
      </c>
      <c r="X24" s="28" t="str">
        <f>IF(X$4=0,"",'Dat. Halle'!P128)</f>
        <v/>
      </c>
      <c r="Y24" s="28">
        <f>SUM(T24:U24)/2</f>
        <v>0</v>
      </c>
      <c r="AA24" s="8"/>
      <c r="AB24" s="66"/>
      <c r="AC24" s="8"/>
      <c r="AD24" s="50"/>
      <c r="AE24" s="73"/>
      <c r="AF24" s="50"/>
      <c r="AG24" s="66"/>
      <c r="AH24" s="66"/>
      <c r="AI24" s="66"/>
      <c r="AJ24" s="66"/>
      <c r="AK24" s="66"/>
      <c r="AL24" s="66"/>
    </row>
    <row r="25" spans="1:38" x14ac:dyDescent="0.2">
      <c r="E25" s="11"/>
      <c r="F25" s="11"/>
      <c r="G25" s="11"/>
      <c r="H25" s="11"/>
      <c r="I25" s="11"/>
      <c r="J25" s="11"/>
      <c r="K25" s="80"/>
      <c r="L25" s="11"/>
      <c r="M25" s="11"/>
      <c r="N25" s="11"/>
      <c r="O25" s="11"/>
      <c r="P25" s="11"/>
      <c r="Q25" s="11"/>
      <c r="R25" s="11"/>
      <c r="S25" s="80"/>
      <c r="T25" s="11"/>
      <c r="U25" s="11"/>
      <c r="V25" s="11"/>
      <c r="W25" s="11"/>
      <c r="X25" s="11"/>
      <c r="Y25" s="11"/>
      <c r="AA25" s="8"/>
      <c r="AB25" s="8"/>
      <c r="AC25" s="8"/>
      <c r="AD25" s="73"/>
      <c r="AE25" s="73"/>
      <c r="AF25" s="73"/>
      <c r="AG25" s="66"/>
      <c r="AH25" s="66"/>
      <c r="AI25" s="66"/>
      <c r="AJ25" s="66"/>
      <c r="AK25" s="66"/>
      <c r="AL25" s="66"/>
    </row>
    <row r="26" spans="1:38" x14ac:dyDescent="0.2">
      <c r="A26" s="65" t="s">
        <v>47</v>
      </c>
      <c r="D26" s="29">
        <f>'Dat. EFH'!P26</f>
        <v>4.3402714932126703</v>
      </c>
      <c r="E26" s="29">
        <f>'Dat. EFH'!P52</f>
        <v>5.3793899257475415</v>
      </c>
      <c r="F26" s="29">
        <f>'Dat. EFH'!P78</f>
        <v>6.2602899432278987</v>
      </c>
      <c r="G26" s="29" t="str">
        <f>IF(G$4=0,"",'Dat. EFH'!P104)</f>
        <v/>
      </c>
      <c r="H26" s="29" t="str">
        <f>IF(H$4=0,"",'Dat. EFH'!P130)</f>
        <v/>
      </c>
      <c r="I26" s="29">
        <f>AVERAGE(D26:H26)</f>
        <v>5.3266504540627038</v>
      </c>
      <c r="J26" s="11"/>
      <c r="K26" s="80"/>
      <c r="L26" s="29">
        <f>IF(L$4=0,"",'Dat. MFH'!P26)</f>
        <v>4.6228333333333333</v>
      </c>
      <c r="M26" s="29">
        <f>IF(M$4=0,"",'Dat. MFH'!P52)</f>
        <v>5.034950980392157</v>
      </c>
      <c r="N26" s="29" t="str">
        <f>IF(N$4=0,"",'Dat. MFH'!P78)</f>
        <v/>
      </c>
      <c r="O26" s="27" t="str">
        <f>IF(O$4=0,"",'Dat. MFH'!P104)</f>
        <v/>
      </c>
      <c r="P26" s="27" t="str">
        <f>IF(P$4=0,"",'Dat. MFH'!P130)</f>
        <v/>
      </c>
      <c r="Q26" s="29">
        <f>SUM(L26:M26)/2</f>
        <v>4.8288921568627448</v>
      </c>
      <c r="R26" s="11"/>
      <c r="S26" s="80"/>
      <c r="T26" s="29">
        <f>IF(T$4=0,"",'Dat. Halle'!P26)</f>
        <v>0</v>
      </c>
      <c r="U26" s="29">
        <f>IF(U$4=0,"",'Dat. Halle'!P52)</f>
        <v>0</v>
      </c>
      <c r="V26" s="29" t="str">
        <f>IF(V$4=0,"",'Dat. Halle'!P78)</f>
        <v/>
      </c>
      <c r="W26" s="29" t="str">
        <f>IF(W$4=0,"",'Dat. Halle'!P104)</f>
        <v/>
      </c>
      <c r="X26" s="29" t="str">
        <f>IF(X$4=0,"",'Dat. Halle'!P130)</f>
        <v/>
      </c>
      <c r="Y26" s="29">
        <f>SUM(T26:U26)/2</f>
        <v>0</v>
      </c>
      <c r="AA26" s="8"/>
      <c r="AB26" s="66"/>
      <c r="AC26" s="8"/>
      <c r="AD26" s="48"/>
      <c r="AE26" s="74"/>
      <c r="AF26" s="48"/>
      <c r="AG26" s="66"/>
      <c r="AH26" s="66"/>
      <c r="AI26" s="66"/>
      <c r="AJ26" s="66"/>
      <c r="AK26" s="66"/>
      <c r="AL26" s="66"/>
    </row>
    <row r="27" spans="1:38" x14ac:dyDescent="0.2">
      <c r="D27" s="29"/>
      <c r="E27" s="29"/>
      <c r="F27" s="29"/>
      <c r="G27" s="29"/>
      <c r="H27" s="29"/>
      <c r="I27" s="29"/>
      <c r="J27" s="11"/>
      <c r="K27" s="80"/>
      <c r="L27" s="29"/>
      <c r="M27" s="29"/>
      <c r="N27" s="29"/>
      <c r="O27" s="29"/>
      <c r="P27" s="29"/>
      <c r="Q27" s="29"/>
      <c r="R27" s="11"/>
      <c r="S27" s="80"/>
      <c r="T27" s="29"/>
      <c r="U27" s="29"/>
      <c r="V27" s="29"/>
      <c r="W27" s="29"/>
      <c r="X27" s="29"/>
      <c r="Y27" s="29"/>
      <c r="AA27" s="8"/>
      <c r="AB27" s="66"/>
      <c r="AC27" s="8"/>
      <c r="AD27" s="66"/>
      <c r="AE27" s="8"/>
      <c r="AF27" s="8"/>
      <c r="AG27" s="66"/>
      <c r="AH27" s="66"/>
      <c r="AI27" s="66"/>
      <c r="AJ27" s="66"/>
      <c r="AK27" s="66"/>
      <c r="AL27" s="66"/>
    </row>
    <row r="28" spans="1:38" x14ac:dyDescent="0.2">
      <c r="D28" s="11"/>
      <c r="E28" s="11"/>
      <c r="F28" s="11"/>
      <c r="G28" s="11"/>
      <c r="H28" s="11"/>
      <c r="I28" s="11"/>
      <c r="J28" s="11"/>
      <c r="K28" s="80"/>
      <c r="L28" s="11"/>
      <c r="M28" s="11"/>
      <c r="N28" s="11"/>
      <c r="O28" s="11"/>
      <c r="P28" s="11"/>
      <c r="Q28" s="11"/>
      <c r="R28" s="11"/>
      <c r="S28" s="80"/>
      <c r="T28" s="11"/>
      <c r="U28" s="11"/>
      <c r="V28" s="11"/>
      <c r="W28" s="11"/>
      <c r="X28" s="11"/>
      <c r="Y28" s="11"/>
      <c r="AA28" s="66"/>
      <c r="AB28" s="66"/>
      <c r="AC28" s="8"/>
      <c r="AD28" s="8"/>
      <c r="AE28" s="8"/>
      <c r="AF28" s="8"/>
      <c r="AG28" s="66"/>
      <c r="AH28" s="66"/>
      <c r="AI28" s="66"/>
      <c r="AJ28" s="66"/>
      <c r="AK28" s="66"/>
      <c r="AL28" s="66"/>
    </row>
    <row r="29" spans="1:38" x14ac:dyDescent="0.2">
      <c r="D29" s="3" t="s">
        <v>54</v>
      </c>
      <c r="E29" s="3" t="s">
        <v>55</v>
      </c>
      <c r="F29" s="3" t="s">
        <v>56</v>
      </c>
      <c r="G29" s="3" t="s">
        <v>79</v>
      </c>
      <c r="H29" s="3" t="s">
        <v>80</v>
      </c>
      <c r="I29" s="3" t="s">
        <v>57</v>
      </c>
      <c r="K29" s="136"/>
      <c r="L29" s="3" t="s">
        <v>58</v>
      </c>
      <c r="M29" s="3" t="s">
        <v>59</v>
      </c>
      <c r="N29" s="3" t="s">
        <v>90</v>
      </c>
      <c r="O29" s="3" t="s">
        <v>89</v>
      </c>
      <c r="P29" s="3" t="s">
        <v>88</v>
      </c>
      <c r="Q29" s="3" t="s">
        <v>57</v>
      </c>
      <c r="T29" s="3" t="s">
        <v>60</v>
      </c>
      <c r="U29" s="3" t="s">
        <v>61</v>
      </c>
      <c r="V29" s="3" t="s">
        <v>91</v>
      </c>
      <c r="W29" s="3" t="s">
        <v>92</v>
      </c>
      <c r="X29" s="3" t="s">
        <v>93</v>
      </c>
      <c r="Y29" s="3" t="s">
        <v>57</v>
      </c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</row>
    <row r="30" spans="1:38" x14ac:dyDescent="0.2">
      <c r="A30" s="65" t="s">
        <v>63</v>
      </c>
      <c r="D30" s="2" t="s">
        <v>52</v>
      </c>
      <c r="E30" s="2" t="s">
        <v>52</v>
      </c>
      <c r="F30" s="2" t="s">
        <v>52</v>
      </c>
      <c r="G30" s="2" t="s">
        <v>52</v>
      </c>
      <c r="H30" s="2" t="s">
        <v>52</v>
      </c>
      <c r="I30" s="2" t="s">
        <v>52</v>
      </c>
      <c r="L30" s="2" t="s">
        <v>52</v>
      </c>
      <c r="M30" s="2" t="s">
        <v>52</v>
      </c>
      <c r="N30" s="2" t="s">
        <v>52</v>
      </c>
      <c r="O30" s="2" t="s">
        <v>52</v>
      </c>
      <c r="P30" s="2" t="s">
        <v>52</v>
      </c>
      <c r="Q30" s="2" t="s">
        <v>52</v>
      </c>
      <c r="R30" s="2"/>
      <c r="S30" s="84"/>
      <c r="T30" s="2" t="s">
        <v>52</v>
      </c>
      <c r="U30" s="2" t="s">
        <v>52</v>
      </c>
      <c r="V30" s="2" t="s">
        <v>52</v>
      </c>
      <c r="W30" s="2" t="s">
        <v>52</v>
      </c>
      <c r="X30" s="2" t="s">
        <v>52</v>
      </c>
      <c r="Y30" s="2" t="s">
        <v>52</v>
      </c>
    </row>
    <row r="31" spans="1:38" x14ac:dyDescent="0.2">
      <c r="D31" s="2"/>
      <c r="E31" s="2"/>
      <c r="F31" s="2"/>
      <c r="G31" s="2"/>
      <c r="H31" s="2"/>
      <c r="I31" s="2"/>
      <c r="K31" s="136"/>
      <c r="L31" s="2"/>
      <c r="M31" s="2"/>
      <c r="N31" s="2"/>
      <c r="O31" s="2"/>
      <c r="P31" s="2"/>
      <c r="Q31" s="2"/>
      <c r="R31" s="2"/>
      <c r="S31" s="84"/>
      <c r="T31" s="2"/>
      <c r="U31" s="2"/>
      <c r="V31" s="2"/>
      <c r="W31" s="2"/>
      <c r="X31" s="2"/>
      <c r="Y31" s="2"/>
      <c r="AA31" s="3"/>
    </row>
    <row r="32" spans="1:38" x14ac:dyDescent="0.2">
      <c r="A32" s="65" t="s">
        <v>36</v>
      </c>
      <c r="D32" s="27">
        <f>'Dat. EFH'!Q8</f>
        <v>8.0497737556561085E-3</v>
      </c>
      <c r="E32" s="27">
        <f>'Dat. EFH'!Q34</f>
        <v>4.7019867549668873E-2</v>
      </c>
      <c r="F32" s="27">
        <f>'Dat. EFH'!Q60</f>
        <v>6.3260340632603412E-2</v>
      </c>
      <c r="G32" s="27" t="str">
        <f>IF(G$4=0,"",'Dat. EFH'!Q86)</f>
        <v/>
      </c>
      <c r="H32" s="27" t="str">
        <f>IF(H$4=0,"",'Dat. EFH'!Q112)</f>
        <v/>
      </c>
      <c r="I32" s="27">
        <f>AVERAGE(D32:H32)</f>
        <v>3.9443327312642801E-2</v>
      </c>
      <c r="J32" s="11"/>
      <c r="K32" s="80"/>
      <c r="L32" s="27">
        <f>IF(L$4=0,"",'Dat. MFH'!Q8)</f>
        <v>5.4399999999999997E-2</v>
      </c>
      <c r="M32" s="27">
        <f>IF(M$4=0,"",'Dat. MFH'!Q34)</f>
        <v>9.2352941176470582E-2</v>
      </c>
      <c r="N32" s="27" t="str">
        <f>IF(N$4=0,"",'Dat. MFH'!Q60)</f>
        <v/>
      </c>
      <c r="O32" s="27" t="str">
        <f>IF(O$4=0,"",'Dat. MFH'!Q86)</f>
        <v/>
      </c>
      <c r="P32" s="27" t="str">
        <f>IF(P$4=0,"",'Dat. MFH'!Q112)</f>
        <v/>
      </c>
      <c r="Q32" s="27">
        <f>SUM(L32:M32)/2</f>
        <v>7.3376470588235293E-2</v>
      </c>
      <c r="R32" s="11"/>
      <c r="S32" s="80"/>
      <c r="T32" s="27">
        <f>IF(T$4=0,"",'Dat. Halle'!Q8)</f>
        <v>6.4297520661157029E-2</v>
      </c>
      <c r="U32" s="27">
        <f>IF(U$4=0,"",'Dat. Halle'!Q34)</f>
        <v>0.10883993647949836</v>
      </c>
      <c r="V32" s="27" t="str">
        <f>IF(V$4=0,"",'Dat. Halle'!Q60)</f>
        <v/>
      </c>
      <c r="W32" s="27" t="str">
        <f>IF(W$4=0,"",'Dat. Halle'!Q86)</f>
        <v/>
      </c>
      <c r="X32" s="27" t="str">
        <f>IF(X$4=0,"",'Dat. Halle'!Q112)</f>
        <v/>
      </c>
      <c r="Y32" s="27">
        <f>SUM(T32:U32)/2</f>
        <v>8.6568728570327685E-2</v>
      </c>
      <c r="AA32" s="8"/>
    </row>
    <row r="33" spans="1:27" x14ac:dyDescent="0.2">
      <c r="E33" s="11"/>
      <c r="F33" s="9"/>
      <c r="G33" s="9"/>
      <c r="H33" s="9"/>
      <c r="I33" s="27"/>
      <c r="J33" s="9"/>
      <c r="K33" s="140"/>
      <c r="L33" s="9"/>
      <c r="M33" s="27"/>
      <c r="N33" s="27"/>
      <c r="O33" s="27"/>
      <c r="P33" s="27"/>
      <c r="Q33" s="11"/>
      <c r="R33" s="9"/>
      <c r="S33" s="81"/>
      <c r="T33" s="9"/>
      <c r="U33" s="9"/>
      <c r="V33" s="9"/>
      <c r="W33" s="9"/>
      <c r="X33" s="9"/>
      <c r="Y33" s="11"/>
      <c r="AA33" s="3"/>
    </row>
    <row r="34" spans="1:27" x14ac:dyDescent="0.2">
      <c r="A34" s="65" t="s">
        <v>37</v>
      </c>
      <c r="D34" s="27">
        <f>'Dat. EFH'!Q10</f>
        <v>2.9769230769230767E-2</v>
      </c>
      <c r="E34" s="27">
        <f>'Dat. EFH'!Q36</f>
        <v>2.8856110776640579E-2</v>
      </c>
      <c r="F34" s="27">
        <f>'Dat. EFH'!Q62</f>
        <v>5.4555961070559607E-2</v>
      </c>
      <c r="G34" s="27" t="str">
        <f>IF(G$4=0,"",'Dat. EFH'!Q88)</f>
        <v/>
      </c>
      <c r="H34" s="27" t="str">
        <f>IF(H$4=0,"",'Dat. EFH'!Q114)</f>
        <v/>
      </c>
      <c r="I34" s="27">
        <f>AVERAGE(D34:H34)</f>
        <v>3.7727100872143648E-2</v>
      </c>
      <c r="J34" s="9"/>
      <c r="K34" s="81"/>
      <c r="L34" s="27">
        <f>IF(L$4=0,"",'Dat. MFH'!Q10)</f>
        <v>6.2799999999999995E-2</v>
      </c>
      <c r="M34" s="27">
        <f>IF(M$4=0,"",'Dat. MFH'!Q36)</f>
        <v>0.15176470588235294</v>
      </c>
      <c r="N34" s="27" t="str">
        <f>IF(N$4=0,"",'Dat. MFH'!Q62)</f>
        <v/>
      </c>
      <c r="O34" s="27" t="str">
        <f>IF(O$4=0,"",'Dat. MFH'!Q88)</f>
        <v/>
      </c>
      <c r="P34" s="27" t="str">
        <f>IF(P$4=0,"",'Dat. MFH'!Q114)</f>
        <v/>
      </c>
      <c r="Q34" s="27">
        <f>SUM(L34:M34)/2</f>
        <v>0.10728235294117647</v>
      </c>
      <c r="R34" s="9"/>
      <c r="S34" s="81"/>
      <c r="T34" s="27">
        <f>IF(T$4=0,"",'Dat. Halle'!Q10)</f>
        <v>1.115702479338843E-3</v>
      </c>
      <c r="U34" s="27">
        <f>IF(U$4=0,"",'Dat. Halle'!Q36)</f>
        <v>2.2639358280060261E-3</v>
      </c>
      <c r="V34" s="27" t="str">
        <f>IF(V$4=0,"",'Dat. Halle'!Q62)</f>
        <v/>
      </c>
      <c r="W34" s="27" t="str">
        <f>IF(W$4=0,"",'Dat. Halle'!Q88)</f>
        <v/>
      </c>
      <c r="X34" s="27" t="str">
        <f>IF(X$4=0,"",'Dat. Halle'!Q114)</f>
        <v/>
      </c>
      <c r="Y34" s="27">
        <f>SUM(T34:U34)/2</f>
        <v>1.6898191536724345E-3</v>
      </c>
      <c r="AA34" s="3"/>
    </row>
    <row r="35" spans="1:27" x14ac:dyDescent="0.2">
      <c r="E35" s="27"/>
      <c r="F35" s="27"/>
      <c r="G35" s="27"/>
      <c r="H35" s="27"/>
      <c r="I35" s="30"/>
      <c r="J35" s="30"/>
      <c r="K35" s="139"/>
      <c r="L35" s="30"/>
      <c r="M35" s="30"/>
      <c r="N35" s="30"/>
      <c r="O35" s="30"/>
      <c r="P35" s="30"/>
      <c r="Q35" s="11"/>
      <c r="R35" s="30"/>
      <c r="S35" s="76"/>
      <c r="T35" s="30"/>
      <c r="U35" s="30"/>
      <c r="V35" s="30"/>
      <c r="W35" s="30"/>
      <c r="X35" s="30"/>
      <c r="Y35" s="11"/>
      <c r="AA35" s="3"/>
    </row>
    <row r="36" spans="1:27" x14ac:dyDescent="0.2">
      <c r="A36" s="65" t="s">
        <v>21</v>
      </c>
      <c r="D36" s="27">
        <f>'Dat. EFH'!Q12</f>
        <v>3.6832579185520367E-2</v>
      </c>
      <c r="E36" s="27">
        <f>'Dat. EFH'!Q38</f>
        <v>4.3347381095725467E-2</v>
      </c>
      <c r="F36" s="27">
        <f>'Dat. EFH'!Q64</f>
        <v>5.4744525547445251E-2</v>
      </c>
      <c r="G36" s="27" t="str">
        <f>IF(G$4=0,"",'Dat. EFH'!Q90)</f>
        <v/>
      </c>
      <c r="H36" s="27" t="str">
        <f>IF(H$4=0,"",'Dat. EFH'!Q116)</f>
        <v/>
      </c>
      <c r="I36" s="27">
        <f>AVERAGE(D36:H36)</f>
        <v>4.4974828609563693E-2</v>
      </c>
      <c r="J36" s="31"/>
      <c r="K36" s="82"/>
      <c r="L36" s="27">
        <f>IF(L$4=0,"",'Dat. MFH'!Q12)</f>
        <v>2.3800000000000002E-2</v>
      </c>
      <c r="M36" s="27">
        <f>IF(M$4=0,"",'Dat. MFH'!Q38)</f>
        <v>0</v>
      </c>
      <c r="N36" s="27" t="str">
        <f>IF(N$4=0,"",'Dat. MFH'!Q64)</f>
        <v/>
      </c>
      <c r="O36" s="27" t="str">
        <f>IF(O$4=0,"",'Dat. MFH'!Q90)</f>
        <v/>
      </c>
      <c r="P36" s="27" t="str">
        <f>IF(P$4=0,"",'Dat. MFH'!Q116)</f>
        <v/>
      </c>
      <c r="Q36" s="27">
        <f>SUM(L36:M36)/2</f>
        <v>1.1900000000000001E-2</v>
      </c>
      <c r="R36" s="10"/>
      <c r="S36" s="85"/>
      <c r="T36" s="27">
        <f>IF(T$4=0,"",'Dat. Halle'!Q12)</f>
        <v>1.2828099173553719E-2</v>
      </c>
      <c r="U36" s="27">
        <f>IF(U$4=0,"",'Dat. Halle'!Q38)</f>
        <v>6.2298953540453599E-3</v>
      </c>
      <c r="V36" s="27" t="str">
        <f>IF(V$4=0,"",'Dat. Halle'!Q64)</f>
        <v/>
      </c>
      <c r="W36" s="27" t="str">
        <f>IF(W$4=0,"",'Dat. Halle'!Q90)</f>
        <v/>
      </c>
      <c r="X36" s="27" t="str">
        <f>IF(X$4=0,"",'Dat. Halle'!Q116)</f>
        <v/>
      </c>
      <c r="Y36" s="27">
        <f>SUM(T36:U36)/2</f>
        <v>9.5289972637995386E-3</v>
      </c>
      <c r="AA36" s="3"/>
    </row>
    <row r="37" spans="1:27" x14ac:dyDescent="0.2">
      <c r="E37" s="11"/>
      <c r="F37" s="30"/>
      <c r="G37" s="30"/>
      <c r="H37" s="30"/>
      <c r="I37" s="30"/>
      <c r="J37" s="138"/>
      <c r="K37" s="139"/>
      <c r="L37" s="30"/>
      <c r="M37" s="30"/>
      <c r="N37" s="30"/>
      <c r="O37" s="30"/>
      <c r="P37" s="30"/>
      <c r="Q37" s="11"/>
      <c r="R37" s="30"/>
      <c r="S37" s="76"/>
      <c r="T37" s="30"/>
      <c r="U37" s="30"/>
      <c r="V37" s="30"/>
      <c r="W37" s="30"/>
      <c r="X37" s="30"/>
      <c r="Y37" s="11"/>
      <c r="AA37" s="3"/>
    </row>
    <row r="38" spans="1:27" x14ac:dyDescent="0.2">
      <c r="A38" s="65" t="s">
        <v>72</v>
      </c>
      <c r="D38" s="27">
        <f>'Dat. EFH'!Q14</f>
        <v>2.557918552036199E-2</v>
      </c>
      <c r="E38" s="27">
        <f>'Dat. EFH'!Q40</f>
        <v>1.8163756773028297E-2</v>
      </c>
      <c r="F38" s="27">
        <f>'Dat. EFH'!Q66</f>
        <v>4.3223844282238438E-2</v>
      </c>
      <c r="G38" s="27" t="str">
        <f>IF(G$4=0,"",'Dat. EFH'!Q92)</f>
        <v/>
      </c>
      <c r="H38" s="27" t="str">
        <f>IF(H$4=0,"",'Dat. EFH'!Q118)</f>
        <v/>
      </c>
      <c r="I38" s="27">
        <f>AVERAGE(D38:H38)</f>
        <v>2.8988928858542911E-2</v>
      </c>
      <c r="J38" s="30"/>
      <c r="K38" s="76"/>
      <c r="L38" s="27">
        <f>IF(L$4=0,"",'Dat. MFH'!Q14)</f>
        <v>0.03</v>
      </c>
      <c r="M38" s="27">
        <f>IF(M$4=0,"",'Dat. MFH'!Q40)</f>
        <v>0.03</v>
      </c>
      <c r="N38" s="27" t="str">
        <f>IF(N$4=0,"",'Dat. MFH'!Q66)</f>
        <v/>
      </c>
      <c r="O38" s="27" t="str">
        <f>IF(O$4=0,"",'Dat. MFH'!Q92)</f>
        <v/>
      </c>
      <c r="P38" s="27" t="str">
        <f>IF(P$4=0,"",'Dat. MFH'!Q118)</f>
        <v/>
      </c>
      <c r="Q38" s="27">
        <f>SUM(L38:M38)/2</f>
        <v>0.03</v>
      </c>
      <c r="R38" s="30"/>
      <c r="S38" s="76"/>
      <c r="T38" s="27">
        <f>IF(T$4=0,"",'Dat. Halle'!Q14)</f>
        <v>0</v>
      </c>
      <c r="U38" s="27">
        <f>IF(U$4=0,"",'Dat. Halle'!Q40)</f>
        <v>0</v>
      </c>
      <c r="V38" s="27" t="str">
        <f>IF(V$4=0,"",'Dat. Halle'!Q66)</f>
        <v/>
      </c>
      <c r="W38" s="27" t="str">
        <f>IF(W$4=0,"",'Dat. Halle'!Q92)</f>
        <v/>
      </c>
      <c r="X38" s="27" t="str">
        <f>IF(X$4=0,"",'Dat. Halle'!Q118)</f>
        <v/>
      </c>
      <c r="Y38" s="27">
        <f>SUM(T38:U38)/2</f>
        <v>0</v>
      </c>
      <c r="AA38" s="3"/>
    </row>
    <row r="39" spans="1:27" x14ac:dyDescent="0.2">
      <c r="E39" s="11"/>
      <c r="F39" s="30"/>
      <c r="G39" s="30"/>
      <c r="H39" s="30"/>
      <c r="I39" s="30"/>
      <c r="J39" s="138"/>
      <c r="K39" s="139"/>
      <c r="L39" s="30"/>
      <c r="M39" s="30"/>
      <c r="N39" s="30"/>
      <c r="O39" s="30"/>
      <c r="P39" s="30"/>
      <c r="Q39" s="11"/>
      <c r="R39" s="30"/>
      <c r="S39" s="76"/>
      <c r="T39" s="30"/>
      <c r="U39" s="30"/>
      <c r="V39" s="30"/>
      <c r="W39" s="30"/>
      <c r="X39" s="30"/>
      <c r="Y39" s="11"/>
      <c r="AA39" s="3"/>
    </row>
    <row r="40" spans="1:27" x14ac:dyDescent="0.2">
      <c r="A40" s="65" t="s">
        <v>71</v>
      </c>
      <c r="D40" s="27">
        <f>'Dat. EFH'!Q16</f>
        <v>0.15</v>
      </c>
      <c r="E40" s="27">
        <f>'Dat. EFH'!Q42</f>
        <v>0.15</v>
      </c>
      <c r="F40" s="27">
        <f>'Dat. EFH'!Q68</f>
        <v>0.15</v>
      </c>
      <c r="G40" s="27" t="str">
        <f>IF(G$4=0,"",'Dat. EFH'!Q94)</f>
        <v/>
      </c>
      <c r="H40" s="27" t="str">
        <f>IF(H$4=0,"",'Dat. EFH'!Q120)</f>
        <v/>
      </c>
      <c r="I40" s="27">
        <f>AVERAGE(D40:H40)</f>
        <v>0.15</v>
      </c>
      <c r="J40" s="32"/>
      <c r="L40" s="27">
        <f>IF(L$4=0,"",'Dat. MFH'!Q16)</f>
        <v>0.11976000000000001</v>
      </c>
      <c r="M40" s="27">
        <f>IF(M$4=0,"",'Dat. MFH'!Q42)</f>
        <v>0.1945294117647059</v>
      </c>
      <c r="N40" s="27" t="str">
        <f>IF(N$4=0,"",'Dat. MFH'!Q68)</f>
        <v/>
      </c>
      <c r="O40" s="27" t="str">
        <f>IF(O$4=0,"",'Dat. MFH'!Q94)</f>
        <v/>
      </c>
      <c r="P40" s="27" t="str">
        <f>IF(P$4=0,"",'Dat. MFH'!Q120)</f>
        <v/>
      </c>
      <c r="Q40" s="27">
        <f>SUM(L40:M40)/2</f>
        <v>0.15714470588235296</v>
      </c>
      <c r="R40" s="27"/>
      <c r="S40" s="86"/>
      <c r="T40" s="27">
        <f>IF(T$4=0,"",'Dat. Halle'!Q16)</f>
        <v>0</v>
      </c>
      <c r="U40" s="27">
        <f>IF(U$4=0,"",'Dat. Halle'!Q42)</f>
        <v>0</v>
      </c>
      <c r="V40" s="27" t="str">
        <f>IF(V$4=0,"",'Dat. Halle'!Q68)</f>
        <v/>
      </c>
      <c r="W40" s="27" t="str">
        <f>IF(W$4=0,"",'Dat. Halle'!Q94)</f>
        <v/>
      </c>
      <c r="X40" s="27" t="str">
        <f>IF(X$4=0,"",'Dat. Halle'!Q120)</f>
        <v/>
      </c>
      <c r="Y40" s="27">
        <f>SUM(T40:U40)/2</f>
        <v>0</v>
      </c>
      <c r="AA40" s="35"/>
    </row>
    <row r="41" spans="1:27" x14ac:dyDescent="0.2">
      <c r="D41" s="27"/>
      <c r="E41" s="11"/>
      <c r="F41" s="27"/>
      <c r="G41" s="27"/>
      <c r="H41" s="27"/>
      <c r="I41" s="32"/>
      <c r="J41" s="137"/>
      <c r="K41" s="136"/>
      <c r="L41" s="32"/>
      <c r="M41" s="32"/>
      <c r="N41" s="32"/>
      <c r="O41" s="32"/>
      <c r="P41" s="32"/>
      <c r="Q41" s="27"/>
      <c r="R41" s="27"/>
      <c r="S41" s="86"/>
      <c r="T41" s="27"/>
      <c r="U41" s="27"/>
      <c r="V41" s="27"/>
      <c r="W41" s="27"/>
      <c r="X41" s="27"/>
      <c r="Y41" s="27"/>
      <c r="AA41" s="3"/>
    </row>
    <row r="42" spans="1:27" x14ac:dyDescent="0.2">
      <c r="A42" s="65" t="s">
        <v>53</v>
      </c>
      <c r="D42" s="27">
        <f>'Dat. EFH'!Q18</f>
        <v>2.6389140271493215E-2</v>
      </c>
      <c r="E42" s="27">
        <f>'Dat. EFH'!Q44</f>
        <v>2.6381697772426247E-2</v>
      </c>
      <c r="F42" s="27">
        <f>'Dat. EFH'!Q70</f>
        <v>2.6374695863746959E-2</v>
      </c>
      <c r="G42" s="27" t="str">
        <f>IF(G$4=0,"",'Dat. EFH'!Q96)</f>
        <v/>
      </c>
      <c r="H42" s="27" t="str">
        <f>IF(H$4=0,"",'Dat. EFH'!Q122)</f>
        <v/>
      </c>
      <c r="I42" s="27">
        <f>AVERAGE(D42:H42)</f>
        <v>2.6381844635888812E-2</v>
      </c>
      <c r="J42" s="32"/>
      <c r="L42" s="27">
        <f>IF(L$4=0,"",'Dat. MFH'!Q18)</f>
        <v>2.6380000000000001E-2</v>
      </c>
      <c r="M42" s="27">
        <f>IF(M$4=0,"",'Dat. MFH'!Q44)</f>
        <v>2.6382352941176471E-2</v>
      </c>
      <c r="N42" s="27" t="str">
        <f>IF(N$4=0,"",'Dat. MFH'!Q70)</f>
        <v/>
      </c>
      <c r="O42" s="27" t="str">
        <f>IF(O$4=0,"",'Dat. MFH'!Q96)</f>
        <v/>
      </c>
      <c r="P42" s="27" t="str">
        <f>IF(P$4=0,"",'Dat. MFH'!Q122)</f>
        <v/>
      </c>
      <c r="Q42" s="27">
        <f>SUM(L42:M42)/2</f>
        <v>2.6381176470588234E-2</v>
      </c>
      <c r="R42" s="27"/>
      <c r="S42" s="86"/>
      <c r="T42" s="27">
        <f>IF(T$4=0,"",'Dat. Halle'!Q18)</f>
        <v>1.6176859504132234E-2</v>
      </c>
      <c r="U42" s="27">
        <f>IF(U$4=0,"",'Dat. Halle'!Q44)</f>
        <v>1.181481330673073E-2</v>
      </c>
      <c r="V42" s="27" t="str">
        <f>IF(V$4=0,"",'Dat. Halle'!Q70)</f>
        <v/>
      </c>
      <c r="W42" s="27" t="str">
        <f>IF(W$4=0,"",'Dat. Halle'!Q96)</f>
        <v/>
      </c>
      <c r="X42" s="27" t="str">
        <f>IF(X$4=0,"",'Dat. Halle'!Q122)</f>
        <v/>
      </c>
      <c r="Y42" s="27">
        <f>SUM(T42:U42)/2</f>
        <v>1.3995836405431481E-2</v>
      </c>
      <c r="AA42" s="3"/>
    </row>
    <row r="43" spans="1:27" x14ac:dyDescent="0.2">
      <c r="E43" s="11"/>
      <c r="F43" s="33"/>
      <c r="G43" s="33"/>
      <c r="H43" s="33"/>
      <c r="I43" s="27"/>
      <c r="J43" s="32"/>
      <c r="L43" s="32"/>
      <c r="M43" s="32"/>
      <c r="N43" s="32"/>
      <c r="O43" s="32"/>
      <c r="P43" s="32"/>
      <c r="Q43" s="27"/>
      <c r="R43" s="27"/>
      <c r="S43" s="86"/>
      <c r="T43" s="27"/>
      <c r="U43" s="27"/>
      <c r="V43" s="27"/>
      <c r="W43" s="27"/>
      <c r="X43" s="27"/>
      <c r="Y43" s="27"/>
      <c r="AA43" s="3"/>
    </row>
    <row r="44" spans="1:27" x14ac:dyDescent="0.2">
      <c r="A44" s="65" t="s">
        <v>38</v>
      </c>
      <c r="D44" s="27">
        <f>'Dat. EFH'!Q20</f>
        <v>2.1932307692307692E-2</v>
      </c>
      <c r="E44" s="27">
        <f>'Dat. EFH'!Q46</f>
        <v>2.6666767007826608E-2</v>
      </c>
      <c r="F44" s="27">
        <f>'Dat. EFH'!Q72</f>
        <v>3.0083485401459852E-2</v>
      </c>
      <c r="G44" s="27" t="str">
        <f>IF(G$4=0,"",'Dat. EFH'!Q98)</f>
        <v/>
      </c>
      <c r="H44" s="27" t="str">
        <f>IF(H$4=0,"",'Dat. EFH'!Q124)</f>
        <v/>
      </c>
      <c r="I44" s="27">
        <f>AVERAGE(D44:H44)</f>
        <v>2.6227520033864721E-2</v>
      </c>
      <c r="J44" s="32"/>
      <c r="L44" s="27">
        <f>IF(L$4=0,"",'Dat. MFH'!Q20)</f>
        <v>1.7946899999999998E-2</v>
      </c>
      <c r="M44" s="27">
        <f>IF(M$4=0,"",'Dat. MFH'!Q46)</f>
        <v>2.8079999999999994E-2</v>
      </c>
      <c r="N44" s="27" t="str">
        <f>IF(N$4=0,"",'Dat. MFH'!Q72)</f>
        <v/>
      </c>
      <c r="O44" s="27" t="str">
        <f>IF(O$4=0,"",'Dat. MFH'!Q98)</f>
        <v/>
      </c>
      <c r="P44" s="27" t="str">
        <f>IF(P$4=0,"",'Dat. MFH'!Q124)</f>
        <v/>
      </c>
      <c r="Q44" s="27">
        <f>SUM(L44:M44)/2</f>
        <v>2.3013449999999998E-2</v>
      </c>
      <c r="R44" s="27"/>
      <c r="S44" s="86"/>
      <c r="T44" s="27">
        <f>IF(T$4=0,"",'Dat. Halle'!Q20)</f>
        <v>2.1838537190082646E-2</v>
      </c>
      <c r="U44" s="27">
        <f>IF(U$4=0,"",'Dat. Halle'!Q46)</f>
        <v>1.5949778085426931E-2</v>
      </c>
      <c r="V44" s="27" t="str">
        <f>IF(V$4=0,"",'Dat. Halle'!Q72)</f>
        <v/>
      </c>
      <c r="W44" s="27" t="str">
        <f>IF(W$4=0,"",'Dat. Halle'!Q98)</f>
        <v/>
      </c>
      <c r="X44" s="27" t="str">
        <f>IF(X$4=0,"",'Dat. Halle'!Q124)</f>
        <v/>
      </c>
      <c r="Y44" s="27">
        <f>SUM(T44:U44)/2</f>
        <v>1.8894157637754788E-2</v>
      </c>
      <c r="AA44" s="3"/>
    </row>
    <row r="45" spans="1:27" x14ac:dyDescent="0.2">
      <c r="E45" s="11"/>
      <c r="F45" s="33"/>
      <c r="G45" s="33"/>
      <c r="H45" s="33"/>
      <c r="I45" s="32"/>
      <c r="J45" s="32"/>
      <c r="K45" s="136"/>
      <c r="L45" s="32"/>
      <c r="M45" s="32"/>
      <c r="N45" s="32"/>
      <c r="O45" s="32"/>
      <c r="P45" s="32"/>
      <c r="Q45" s="27"/>
      <c r="R45" s="27"/>
      <c r="S45" s="86"/>
      <c r="T45" s="27"/>
      <c r="U45" s="27"/>
      <c r="V45" s="27"/>
      <c r="W45" s="27"/>
      <c r="X45" s="27"/>
      <c r="Y45" s="27"/>
      <c r="AA45" s="3"/>
    </row>
    <row r="46" spans="1:27" x14ac:dyDescent="0.2">
      <c r="A46" s="65" t="s">
        <v>39</v>
      </c>
      <c r="D46" s="27">
        <f>'Dat. EFH'!Q22</f>
        <v>2.0307692307692304E-2</v>
      </c>
      <c r="E46" s="27">
        <f>'Dat. EFH'!Q48</f>
        <v>2.4691450933172786E-2</v>
      </c>
      <c r="F46" s="27">
        <f>'Dat. EFH'!Q74</f>
        <v>2.7855079075425788E-2</v>
      </c>
      <c r="G46" s="27" t="str">
        <f>IF(G$4=0,"",'Dat. EFH'!Q100)</f>
        <v/>
      </c>
      <c r="H46" s="27" t="str">
        <f>IF(H$4=0,"",'Dat. EFH'!Q126)</f>
        <v/>
      </c>
      <c r="I46" s="27">
        <f>AVERAGE(D46:H46)</f>
        <v>2.4284740772096958E-2</v>
      </c>
      <c r="J46" s="32"/>
      <c r="L46" s="27">
        <f>IF(L$4=0,"",'Dat. MFH'!Q22)</f>
        <v>1.66175E-2</v>
      </c>
      <c r="M46" s="27">
        <f>IF(M$4=0,"",'Dat. MFH'!Q48)</f>
        <v>2.5999999999999999E-2</v>
      </c>
      <c r="N46" s="27" t="str">
        <f>IF(N$4=0,"",'Dat. MFH'!Q74)</f>
        <v/>
      </c>
      <c r="O46" s="27" t="str">
        <f>IF(O$4=0,"",'Dat. MFH'!Q100)</f>
        <v/>
      </c>
      <c r="P46" s="27" t="str">
        <f>IF(P$4=0,"",'Dat. MFH'!Q126)</f>
        <v/>
      </c>
      <c r="Q46" s="27">
        <f>SUM(L46:M46)/2</f>
        <v>2.1308750000000001E-2</v>
      </c>
      <c r="R46" s="27"/>
      <c r="S46" s="86"/>
      <c r="T46" s="27">
        <f>IF(T$4=0,"",'Dat. Halle'!Q22)</f>
        <v>0</v>
      </c>
      <c r="U46" s="27">
        <f>IF(U$4=0,"",'Dat. Halle'!Q48)</f>
        <v>0</v>
      </c>
      <c r="V46" s="27" t="str">
        <f>IF(V$4=0,"",'Dat. Halle'!Q74)</f>
        <v/>
      </c>
      <c r="W46" s="27" t="str">
        <f>IF(W$4=0,"",'Dat. Halle'!Q100)</f>
        <v/>
      </c>
      <c r="X46" s="27" t="str">
        <f>IF(X$4=0,"",'Dat. Halle'!Q126)</f>
        <v/>
      </c>
      <c r="Y46" s="27">
        <f>SUM(T46:U46)/2</f>
        <v>0</v>
      </c>
      <c r="AA46" s="3"/>
    </row>
    <row r="47" spans="1:27" x14ac:dyDescent="0.2">
      <c r="E47" s="11"/>
      <c r="F47" s="33"/>
      <c r="G47" s="33"/>
      <c r="H47" s="33"/>
      <c r="I47" s="32"/>
      <c r="J47" s="32"/>
      <c r="K47" s="136"/>
      <c r="L47" s="32"/>
      <c r="M47" s="32"/>
      <c r="N47" s="32"/>
      <c r="O47" s="32"/>
      <c r="P47" s="32"/>
      <c r="Q47" s="27"/>
      <c r="R47" s="27"/>
      <c r="S47" s="86"/>
      <c r="T47" s="27"/>
      <c r="U47" s="27"/>
      <c r="V47" s="27"/>
      <c r="W47" s="27"/>
      <c r="X47" s="27"/>
      <c r="Y47" s="27"/>
      <c r="AA47" s="3"/>
    </row>
    <row r="48" spans="1:27" x14ac:dyDescent="0.2">
      <c r="A48" s="65" t="s">
        <v>50</v>
      </c>
      <c r="D48" s="27">
        <f>'Dat. EFH'!Q24</f>
        <v>1.35E-2</v>
      </c>
      <c r="E48" s="27">
        <f>'Dat. EFH'!Q50</f>
        <v>1.3500000000000002E-2</v>
      </c>
      <c r="F48" s="27">
        <f>'Dat. EFH'!Q76</f>
        <v>1.3500000000000002E-2</v>
      </c>
      <c r="G48" s="27" t="str">
        <f>IF(G$4=0,"",'Dat. EFH'!Q102)</f>
        <v/>
      </c>
      <c r="H48" s="27" t="str">
        <f>IF(H$4=0,"",'Dat. EFH'!Q128)</f>
        <v/>
      </c>
      <c r="I48" s="27">
        <f>AVERAGE(D48:H48)</f>
        <v>1.3500000000000003E-2</v>
      </c>
      <c r="J48" s="32"/>
      <c r="L48" s="27">
        <f>IF(L$4=0,"",'Dat. MFH'!Q24)</f>
        <v>1.7999999999999999E-2</v>
      </c>
      <c r="M48" s="27">
        <f>IF(M$4=0,"",'Dat. MFH'!Q50)</f>
        <v>1.7999999999999999E-2</v>
      </c>
      <c r="N48" s="27" t="str">
        <f>IF(N$4=0,"",'Dat. MFH'!Q76)</f>
        <v/>
      </c>
      <c r="O48" s="27" t="str">
        <f>IF(O$4=0,"",'Dat. MFH'!Q102)</f>
        <v/>
      </c>
      <c r="P48" s="27" t="str">
        <f>IF(P$4=0,"",'Dat. MFH'!Q128)</f>
        <v/>
      </c>
      <c r="Q48" s="27">
        <f>SUM(L48:M48)/2</f>
        <v>1.7999999999999999E-2</v>
      </c>
      <c r="R48" s="27"/>
      <c r="S48" s="86"/>
      <c r="T48" s="27">
        <f>IF(T$4=0,"",'Dat. Halle'!Q24)</f>
        <v>0</v>
      </c>
      <c r="U48" s="27">
        <f>IF(U$4=0,"",'Dat. Halle'!Q50)</f>
        <v>0</v>
      </c>
      <c r="V48" s="27" t="str">
        <f>IF(V$4=0,"",'Dat. Halle'!Q76)</f>
        <v/>
      </c>
      <c r="W48" s="27" t="str">
        <f>IF(W$4=0,"",'Dat. Halle'!Q102)</f>
        <v/>
      </c>
      <c r="X48" s="27" t="str">
        <f>IF(X$4=0,"",'Dat. Halle'!Q128)</f>
        <v/>
      </c>
      <c r="Y48" s="27">
        <f>SUM(T48:U48)/2</f>
        <v>0</v>
      </c>
      <c r="AA48" s="3"/>
    </row>
    <row r="49" spans="1:27" x14ac:dyDescent="0.2">
      <c r="E49" s="11"/>
      <c r="F49" s="33"/>
      <c r="G49" s="33"/>
      <c r="H49" s="33"/>
      <c r="I49" s="27"/>
      <c r="J49" s="32"/>
      <c r="L49" s="32"/>
      <c r="M49" s="32"/>
      <c r="N49" s="32"/>
      <c r="O49" s="32"/>
      <c r="P49" s="32"/>
      <c r="Q49" s="27"/>
      <c r="R49" s="27"/>
      <c r="S49" s="86"/>
      <c r="T49" s="27"/>
      <c r="U49" s="27"/>
      <c r="V49" s="27"/>
      <c r="W49" s="27"/>
      <c r="X49" s="27"/>
      <c r="Y49" s="27"/>
      <c r="AA49" s="3"/>
    </row>
    <row r="50" spans="1:27" x14ac:dyDescent="0.2">
      <c r="A50" s="65" t="s">
        <v>47</v>
      </c>
      <c r="D50" s="27">
        <f>'Dat. EFH'!Q26</f>
        <v>9.40524886877828E-3</v>
      </c>
      <c r="E50" s="27">
        <f>'Dat. EFH'!Q52</f>
        <v>1.1687890427453339E-2</v>
      </c>
      <c r="F50" s="27">
        <f>'Dat. EFH'!Q78</f>
        <v>1.3658685523114352E-2</v>
      </c>
      <c r="G50" s="27" t="str">
        <f>IF(G$4=0,"",'Dat. EFH'!Q104)</f>
        <v/>
      </c>
      <c r="H50" s="27" t="str">
        <f>IF(H$4=0,"",'Dat. EFH'!Q130)</f>
        <v/>
      </c>
      <c r="I50" s="27">
        <f>AVERAGE(D50:H50)</f>
        <v>1.1583941606448657E-2</v>
      </c>
      <c r="J50" s="32"/>
      <c r="L50" s="27">
        <f>IF(L$4=0,"",'Dat. MFH'!Q26)</f>
        <v>1.0341456666666665E-2</v>
      </c>
      <c r="M50" s="27">
        <f>IF(M$4=0,"",'Dat. MFH'!Q52)</f>
        <v>1.0752794509803923E-2</v>
      </c>
      <c r="N50" s="27" t="str">
        <f>IF(N$4=0,"",'Dat. MFH'!Q78)</f>
        <v/>
      </c>
      <c r="O50" s="27" t="str">
        <f>IF(O$4=0,"",'Dat. MFH'!Q104)</f>
        <v/>
      </c>
      <c r="P50" s="27" t="str">
        <f>IF(P$4=0,"",'Dat. MFH'!Q130)</f>
        <v/>
      </c>
      <c r="Q50" s="27">
        <f>SUM(L50:M50)/2</f>
        <v>1.0547125588235295E-2</v>
      </c>
      <c r="R50" s="27"/>
      <c r="S50" s="86"/>
      <c r="T50" s="27">
        <f>IF(T$4=0,"",'Dat. Halle'!Q26)</f>
        <v>0</v>
      </c>
      <c r="U50" s="27">
        <f>IF(U$4=0,"",'Dat. Halle'!Q52)</f>
        <v>0</v>
      </c>
      <c r="V50" s="27" t="str">
        <f>IF(V$4=0,"",'Dat. Halle'!Q78)</f>
        <v/>
      </c>
      <c r="W50" s="27" t="str">
        <f>IF(W$4=0,"",'Dat. Halle'!Q104)</f>
        <v/>
      </c>
      <c r="X50" s="27" t="str">
        <f>IF(X$4=0,"",'Dat. Halle'!Q130)</f>
        <v/>
      </c>
      <c r="Y50" s="27">
        <f>SUM(T50:U50)/2</f>
        <v>0</v>
      </c>
      <c r="AA50" s="3"/>
    </row>
    <row r="53" spans="1:27" x14ac:dyDescent="0.2">
      <c r="D53" s="3" t="s">
        <v>54</v>
      </c>
      <c r="E53" s="3" t="s">
        <v>55</v>
      </c>
      <c r="F53" s="3" t="s">
        <v>56</v>
      </c>
      <c r="G53" s="3" t="s">
        <v>79</v>
      </c>
      <c r="H53" s="3" t="s">
        <v>80</v>
      </c>
      <c r="I53" s="3" t="s">
        <v>57</v>
      </c>
      <c r="L53" s="3" t="s">
        <v>58</v>
      </c>
      <c r="M53" s="3" t="s">
        <v>59</v>
      </c>
      <c r="N53" s="3" t="s">
        <v>90</v>
      </c>
      <c r="O53" s="3" t="s">
        <v>89</v>
      </c>
      <c r="P53" s="3" t="s">
        <v>88</v>
      </c>
      <c r="Q53" s="3" t="s">
        <v>57</v>
      </c>
      <c r="T53" s="3" t="s">
        <v>60</v>
      </c>
      <c r="U53" s="3" t="s">
        <v>61</v>
      </c>
      <c r="V53" s="3" t="s">
        <v>91</v>
      </c>
      <c r="W53" s="3" t="s">
        <v>92</v>
      </c>
      <c r="X53" s="3" t="s">
        <v>93</v>
      </c>
      <c r="Y53" s="3" t="s">
        <v>57</v>
      </c>
    </row>
    <row r="54" spans="1:27" x14ac:dyDescent="0.2">
      <c r="D54" s="2" t="s">
        <v>52</v>
      </c>
      <c r="E54" s="2" t="s">
        <v>52</v>
      </c>
      <c r="F54" s="2" t="s">
        <v>52</v>
      </c>
      <c r="G54" s="2" t="s">
        <v>52</v>
      </c>
      <c r="H54" s="2" t="s">
        <v>52</v>
      </c>
      <c r="I54" s="2" t="s">
        <v>52</v>
      </c>
      <c r="L54" s="2" t="s">
        <v>52</v>
      </c>
      <c r="M54" s="2" t="s">
        <v>52</v>
      </c>
      <c r="N54" s="2" t="s">
        <v>52</v>
      </c>
      <c r="O54" s="2" t="s">
        <v>52</v>
      </c>
      <c r="P54" s="2" t="s">
        <v>52</v>
      </c>
      <c r="Q54" s="2" t="s">
        <v>52</v>
      </c>
      <c r="R54" s="2"/>
      <c r="S54" s="84"/>
      <c r="T54" s="2" t="s">
        <v>52</v>
      </c>
      <c r="U54" s="2" t="s">
        <v>52</v>
      </c>
      <c r="V54" s="2" t="s">
        <v>52</v>
      </c>
      <c r="W54" s="2" t="s">
        <v>52</v>
      </c>
      <c r="X54" s="2" t="s">
        <v>52</v>
      </c>
      <c r="Y54" s="2" t="s">
        <v>52</v>
      </c>
    </row>
    <row r="55" spans="1:27" x14ac:dyDescent="0.2">
      <c r="A55" s="65" t="s">
        <v>78</v>
      </c>
      <c r="D55" s="75">
        <f>'Dat. EFH'!P5</f>
        <v>900</v>
      </c>
      <c r="E55" s="75">
        <f>'Dat. EFH'!P31</f>
        <v>900</v>
      </c>
      <c r="F55" s="75">
        <f>'Dat. EFH'!P57</f>
        <v>900</v>
      </c>
      <c r="G55" s="75" t="str">
        <f>IF(G4=0,"",'Dat. EFH'!P83)</f>
        <v/>
      </c>
      <c r="H55" s="75" t="str">
        <f>IF(H4=0,"",'Dat. EFH'!Q109)</f>
        <v/>
      </c>
      <c r="I55" s="75">
        <f>AVERAGE(D55:H55)</f>
        <v>900</v>
      </c>
      <c r="J55" s="75"/>
      <c r="K55" s="83"/>
      <c r="L55" s="75">
        <f>'Dat. MFH'!P5</f>
        <v>600</v>
      </c>
      <c r="M55" s="75">
        <f>'Dat. MFH'!P31</f>
        <v>823.52941176470586</v>
      </c>
      <c r="N55" s="75" t="str">
        <f>IF(N4=0,"",'Dat. MFH'!P57)</f>
        <v/>
      </c>
      <c r="O55" s="75" t="str">
        <f>IF(O4=0,"",'Dat. MFH'!P83)</f>
        <v/>
      </c>
      <c r="P55" s="75" t="str">
        <f>IF(P4=0,"",'Dat. MFH'!P109)</f>
        <v/>
      </c>
      <c r="Q55" s="75">
        <f>AVERAGE(L55:P55)</f>
        <v>711.76470588235293</v>
      </c>
      <c r="R55" s="8"/>
      <c r="S55" s="76"/>
      <c r="T55" s="75">
        <f>IF(T4=0,"",'Dat. Halle'!P5)</f>
        <v>1240</v>
      </c>
      <c r="U55" s="75">
        <f>IF(U4=0,"",'Dat. Halle'!P31)</f>
        <v>1240</v>
      </c>
      <c r="V55" s="75" t="str">
        <f>IF(V4=0,"",'Dat. Halle'!P57)</f>
        <v/>
      </c>
      <c r="W55" s="75" t="str">
        <f>IF(W4=0,"",'Dat. Halle'!P83)</f>
        <v/>
      </c>
      <c r="X55" s="75" t="str">
        <f>IF(X4=0,"",'Dat. Halle'!P109)</f>
        <v/>
      </c>
      <c r="Y55" s="75">
        <f>AVERAGE(T55:X55)</f>
        <v>1240</v>
      </c>
    </row>
  </sheetData>
  <sheetProtection algorithmName="SHA-512" hashValue="sf6uynPexCVGAwg6riRyc+xLge+gPTMt8bg5CGi4IeNc1l6m/d3hxE4z3qUzsUlXHERNtOd1C7UQOl+Kn7E3TQ==" saltValue="vW0P/yw2ZXuK65S3Te6B8Q==" spinCount="100000" sheet="1" objects="1" scenarios="1"/>
  <dataValidations disablePrompts="1" count="1">
    <dataValidation type="list" allowBlank="1" showInputMessage="1" showErrorMessage="1" sqref="D15 D49 D19 D21 D28 D25 D39 D43 D45" xr:uid="{00000000-0002-0000-0200-000000000000}">
      <formula1>"Fichte, Tanne, Lärche"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169"/>
  <sheetViews>
    <sheetView workbookViewId="0">
      <selection activeCell="C93" sqref="C93"/>
    </sheetView>
  </sheetViews>
  <sheetFormatPr baseColWidth="10" defaultRowHeight="15" x14ac:dyDescent="0.25"/>
  <cols>
    <col min="1" max="1" width="3.85546875" style="89" customWidth="1"/>
    <col min="2" max="2" width="24.7109375" style="89" bestFit="1" customWidth="1"/>
    <col min="3" max="3" width="11.42578125" style="89"/>
    <col min="4" max="4" width="11.42578125" style="89" customWidth="1"/>
    <col min="5" max="13" width="11.42578125" style="89"/>
    <col min="14" max="14" width="11.42578125" style="117"/>
    <col min="15" max="15" width="21.85546875" style="89" customWidth="1"/>
    <col min="16" max="16384" width="11.42578125" style="89"/>
  </cols>
  <sheetData>
    <row r="1" spans="1:22" x14ac:dyDescent="0.25">
      <c r="A1" s="88" t="s">
        <v>94</v>
      </c>
      <c r="B1" s="7"/>
      <c r="C1" s="63"/>
      <c r="D1" s="63"/>
      <c r="E1" s="7"/>
      <c r="F1" s="63"/>
      <c r="G1" s="7"/>
      <c r="H1" s="7"/>
      <c r="I1" s="63"/>
      <c r="J1" s="7"/>
      <c r="K1" s="7"/>
      <c r="L1" s="63"/>
      <c r="M1" s="7"/>
      <c r="N1" s="60"/>
      <c r="O1" s="7"/>
      <c r="P1" s="7"/>
      <c r="Q1" s="7"/>
      <c r="R1" s="7"/>
      <c r="S1" s="7"/>
      <c r="T1" s="7"/>
      <c r="U1" s="7"/>
      <c r="V1" s="7"/>
    </row>
    <row r="2" spans="1:22" s="113" customFormat="1" x14ac:dyDescent="0.25">
      <c r="A2" s="112"/>
      <c r="B2" s="4"/>
      <c r="C2" s="5"/>
      <c r="D2" s="5"/>
      <c r="E2" s="4"/>
      <c r="F2" s="5"/>
      <c r="G2" s="4"/>
      <c r="H2" s="4"/>
      <c r="I2" s="5"/>
      <c r="J2" s="4"/>
      <c r="K2" s="4"/>
      <c r="L2" s="5"/>
      <c r="M2" s="4"/>
      <c r="N2" s="6"/>
      <c r="O2" s="4"/>
      <c r="P2" s="4"/>
      <c r="Q2" s="4"/>
      <c r="R2" s="4"/>
      <c r="S2" s="4"/>
      <c r="T2" s="4"/>
      <c r="U2" s="4"/>
      <c r="V2" s="4"/>
    </row>
    <row r="3" spans="1:22" x14ac:dyDescent="0.25">
      <c r="A3" s="7"/>
      <c r="B3" s="7"/>
      <c r="C3" s="63"/>
      <c r="D3" s="63"/>
      <c r="E3" s="7"/>
      <c r="F3" s="63"/>
      <c r="G3" s="7"/>
      <c r="H3" s="7"/>
      <c r="I3" s="63"/>
      <c r="J3" s="7"/>
      <c r="K3" s="7"/>
      <c r="L3" s="63"/>
      <c r="M3" s="7"/>
      <c r="N3" s="60"/>
      <c r="O3" s="7"/>
      <c r="P3" s="7"/>
      <c r="Q3" s="7"/>
      <c r="R3" s="7"/>
      <c r="S3" s="7"/>
      <c r="T3" s="7"/>
      <c r="U3" s="7"/>
      <c r="V3" s="7"/>
    </row>
    <row r="4" spans="1:22" x14ac:dyDescent="0.25">
      <c r="A4" s="90"/>
      <c r="B4" s="90" t="s">
        <v>6</v>
      </c>
      <c r="C4" s="90"/>
      <c r="D4" s="91"/>
      <c r="E4" s="90" t="s">
        <v>7</v>
      </c>
      <c r="F4" s="91"/>
      <c r="G4" s="90"/>
      <c r="H4" s="90" t="s">
        <v>84</v>
      </c>
      <c r="I4" s="91"/>
      <c r="J4" s="90"/>
      <c r="K4" s="90" t="s">
        <v>47</v>
      </c>
      <c r="L4" s="91"/>
      <c r="M4" s="90"/>
      <c r="N4" s="61"/>
      <c r="O4" s="121" t="s">
        <v>26</v>
      </c>
      <c r="P4" s="120">
        <f>C12</f>
        <v>221</v>
      </c>
      <c r="Q4" s="120"/>
      <c r="R4" s="7"/>
      <c r="S4" s="63"/>
      <c r="T4" s="63"/>
      <c r="U4" s="7"/>
      <c r="V4" s="63"/>
    </row>
    <row r="5" spans="1:22" x14ac:dyDescent="0.25">
      <c r="A5" s="7"/>
      <c r="B5" s="7"/>
      <c r="C5" s="63"/>
      <c r="D5" s="63"/>
      <c r="E5" s="7"/>
      <c r="F5" s="63"/>
      <c r="G5" s="7"/>
      <c r="H5" s="7"/>
      <c r="I5" s="63"/>
      <c r="J5" s="7"/>
      <c r="K5" s="7"/>
      <c r="L5" s="63"/>
      <c r="M5" s="7"/>
      <c r="N5" s="60"/>
      <c r="O5" s="121" t="s">
        <v>110</v>
      </c>
      <c r="P5" s="128">
        <f>C9/P4</f>
        <v>900</v>
      </c>
      <c r="Q5" s="120"/>
      <c r="R5" s="7"/>
      <c r="S5" s="7"/>
      <c r="T5" s="7"/>
      <c r="U5" s="7"/>
      <c r="V5" s="7"/>
    </row>
    <row r="6" spans="1:22" x14ac:dyDescent="0.25">
      <c r="A6" s="7"/>
      <c r="B6" s="90" t="s">
        <v>8</v>
      </c>
      <c r="C6" s="91"/>
      <c r="D6" s="63"/>
      <c r="E6" s="90" t="s">
        <v>9</v>
      </c>
      <c r="F6" s="91"/>
      <c r="G6" s="7"/>
      <c r="H6" s="90" t="s">
        <v>10</v>
      </c>
      <c r="I6" s="23"/>
      <c r="J6" s="7"/>
      <c r="K6" s="90" t="s">
        <v>11</v>
      </c>
      <c r="L6" s="91"/>
      <c r="M6" s="7"/>
      <c r="N6" s="60"/>
      <c r="O6" s="121"/>
      <c r="P6" s="103"/>
      <c r="Q6" s="103"/>
      <c r="R6" s="7"/>
      <c r="S6" s="23"/>
      <c r="T6" s="63"/>
      <c r="U6" s="7"/>
      <c r="V6" s="63"/>
    </row>
    <row r="7" spans="1:22" x14ac:dyDescent="0.25">
      <c r="A7" s="7"/>
      <c r="B7" s="89" t="s">
        <v>101</v>
      </c>
      <c r="C7" s="63" t="s">
        <v>102</v>
      </c>
      <c r="D7" s="63"/>
      <c r="E7" s="7" t="s">
        <v>85</v>
      </c>
      <c r="F7" s="109">
        <v>1.7789999999999999</v>
      </c>
      <c r="G7" s="7"/>
      <c r="H7" s="7" t="s">
        <v>12</v>
      </c>
      <c r="I7" s="94">
        <v>0.02</v>
      </c>
      <c r="J7" s="7"/>
      <c r="K7" s="7" t="s">
        <v>13</v>
      </c>
      <c r="L7" s="95">
        <f>C15/0.3*C16</f>
        <v>440</v>
      </c>
      <c r="M7" s="7"/>
      <c r="N7" s="60"/>
      <c r="O7" s="90"/>
      <c r="P7" s="122" t="s">
        <v>107</v>
      </c>
      <c r="Q7" s="122" t="s">
        <v>108</v>
      </c>
      <c r="R7" s="7"/>
      <c r="S7" s="23"/>
      <c r="T7" s="63"/>
      <c r="U7" s="7"/>
      <c r="V7" s="63"/>
    </row>
    <row r="8" spans="1:22" x14ac:dyDescent="0.25">
      <c r="A8" s="7"/>
      <c r="B8" s="7" t="s">
        <v>25</v>
      </c>
      <c r="C8" s="92">
        <v>2011</v>
      </c>
      <c r="D8" s="63"/>
      <c r="E8" s="7"/>
      <c r="F8" s="96"/>
      <c r="G8" s="7"/>
      <c r="H8" s="7" t="s">
        <v>15</v>
      </c>
      <c r="I8" s="97">
        <f>C14</f>
        <v>291.60000000000002</v>
      </c>
      <c r="J8" s="7"/>
      <c r="K8" s="7" t="s">
        <v>16</v>
      </c>
      <c r="L8" s="98">
        <v>2.2039999999999998E-3</v>
      </c>
      <c r="M8" s="7"/>
      <c r="N8" s="60"/>
      <c r="O8" s="121" t="s">
        <v>36</v>
      </c>
      <c r="P8" s="104">
        <f>F7/P4</f>
        <v>8.0497737556561085E-3</v>
      </c>
      <c r="Q8" s="104">
        <f>F7/P4</f>
        <v>8.0497737556561085E-3</v>
      </c>
      <c r="R8" s="7"/>
      <c r="S8" s="23"/>
      <c r="T8" s="63"/>
      <c r="U8" s="7"/>
      <c r="V8" s="63"/>
    </row>
    <row r="9" spans="1:22" x14ac:dyDescent="0.25">
      <c r="A9" s="7"/>
      <c r="B9" s="7" t="s">
        <v>78</v>
      </c>
      <c r="C9" s="99">
        <v>198900</v>
      </c>
      <c r="D9" s="63"/>
      <c r="E9" s="7"/>
      <c r="F9" s="23"/>
      <c r="G9" s="7"/>
      <c r="H9" s="7" t="s">
        <v>14</v>
      </c>
      <c r="I9" s="93">
        <f>I7*I8</f>
        <v>5.8320000000000007</v>
      </c>
      <c r="J9" s="7"/>
      <c r="K9" s="7" t="s">
        <v>14</v>
      </c>
      <c r="L9" s="93">
        <f>L7*L8</f>
        <v>0.96975999999999996</v>
      </c>
      <c r="M9" s="7"/>
      <c r="N9" s="60"/>
      <c r="O9" s="121"/>
      <c r="P9" s="104"/>
      <c r="Q9" s="104"/>
      <c r="R9" s="30"/>
      <c r="S9" s="23"/>
      <c r="T9" s="63"/>
      <c r="U9" s="7"/>
      <c r="V9" s="63"/>
    </row>
    <row r="10" spans="1:22" x14ac:dyDescent="0.25">
      <c r="A10" s="7"/>
      <c r="D10" s="63"/>
      <c r="E10" s="7"/>
      <c r="F10" s="23"/>
      <c r="G10" s="7"/>
      <c r="J10" s="7"/>
      <c r="M10" s="7"/>
      <c r="N10" s="60"/>
      <c r="O10" s="121" t="s">
        <v>37</v>
      </c>
      <c r="P10" s="104">
        <f>F12/P4</f>
        <v>2.9769230769230767E-2</v>
      </c>
      <c r="Q10" s="104">
        <f>F12/P4</f>
        <v>2.9769230769230767E-2</v>
      </c>
      <c r="R10" s="106"/>
      <c r="S10" s="23"/>
      <c r="T10" s="63"/>
      <c r="U10" s="7"/>
      <c r="V10" s="63"/>
    </row>
    <row r="11" spans="1:22" x14ac:dyDescent="0.25">
      <c r="A11" s="7"/>
      <c r="B11" s="90" t="s">
        <v>86</v>
      </c>
      <c r="C11" s="63"/>
      <c r="D11" s="100"/>
      <c r="E11" s="90" t="s">
        <v>17</v>
      </c>
      <c r="F11" s="91"/>
      <c r="G11" s="7"/>
      <c r="H11" s="90" t="s">
        <v>18</v>
      </c>
      <c r="I11" s="23"/>
      <c r="J11" s="7"/>
      <c r="K11" s="90" t="s">
        <v>19</v>
      </c>
      <c r="L11" s="91"/>
      <c r="M11" s="7"/>
      <c r="N11" s="60"/>
      <c r="O11" s="121"/>
      <c r="P11" s="104"/>
      <c r="Q11" s="104"/>
      <c r="R11" s="106"/>
      <c r="S11" s="23"/>
      <c r="T11" s="63"/>
      <c r="U11" s="7"/>
      <c r="V11" s="63"/>
    </row>
    <row r="12" spans="1:22" x14ac:dyDescent="0.25">
      <c r="A12" s="134"/>
      <c r="B12" s="134" t="s">
        <v>83</v>
      </c>
      <c r="C12" s="123">
        <v>221</v>
      </c>
      <c r="D12" s="142"/>
      <c r="E12" s="134" t="s">
        <v>85</v>
      </c>
      <c r="F12" s="109">
        <v>6.5789999999999997</v>
      </c>
      <c r="G12" s="7"/>
      <c r="H12" s="7" t="s">
        <v>12</v>
      </c>
      <c r="I12" s="94">
        <v>2.7E-2</v>
      </c>
      <c r="J12" s="7"/>
      <c r="K12" s="7" t="s">
        <v>13</v>
      </c>
      <c r="L12" s="95">
        <f>C15/0.6*C16</f>
        <v>220</v>
      </c>
      <c r="M12" s="7"/>
      <c r="N12" s="60"/>
      <c r="O12" s="121" t="s">
        <v>21</v>
      </c>
      <c r="P12" s="104">
        <f>F17/P4</f>
        <v>3.6832579185520367E-2</v>
      </c>
      <c r="Q12" s="104">
        <f>F17/P4</f>
        <v>3.6832579185520367E-2</v>
      </c>
      <c r="R12" s="106"/>
      <c r="S12" s="23"/>
      <c r="T12" s="63"/>
      <c r="U12" s="7"/>
      <c r="V12" s="63"/>
    </row>
    <row r="13" spans="1:22" x14ac:dyDescent="0.25">
      <c r="A13" s="7"/>
      <c r="B13" s="7" t="s">
        <v>20</v>
      </c>
      <c r="C13" s="123">
        <v>211.2</v>
      </c>
      <c r="D13" s="63"/>
      <c r="E13" s="7"/>
      <c r="F13" s="63"/>
      <c r="G13" s="7"/>
      <c r="H13" s="7" t="s">
        <v>15</v>
      </c>
      <c r="I13" s="97">
        <f>C13*0.85</f>
        <v>179.51999999999998</v>
      </c>
      <c r="J13" s="7"/>
      <c r="K13" s="7" t="s">
        <v>16</v>
      </c>
      <c r="L13" s="98">
        <v>3.0000000000000001E-3</v>
      </c>
      <c r="M13" s="7"/>
      <c r="N13" s="60"/>
      <c r="O13" s="121"/>
      <c r="P13" s="104"/>
      <c r="Q13" s="104"/>
      <c r="R13" s="7"/>
      <c r="S13" s="23"/>
      <c r="T13" s="63"/>
      <c r="U13" s="7"/>
      <c r="V13" s="63"/>
    </row>
    <row r="14" spans="1:22" x14ac:dyDescent="0.25">
      <c r="A14" s="7"/>
      <c r="B14" s="7" t="s">
        <v>98</v>
      </c>
      <c r="C14" s="123">
        <v>291.60000000000002</v>
      </c>
      <c r="D14" s="63"/>
      <c r="E14" s="7"/>
      <c r="F14" s="63"/>
      <c r="G14" s="7"/>
      <c r="H14" s="7" t="s">
        <v>14</v>
      </c>
      <c r="I14" s="93">
        <f>I12*I13</f>
        <v>4.8470399999999998</v>
      </c>
      <c r="J14" s="7"/>
      <c r="K14" s="7" t="s">
        <v>14</v>
      </c>
      <c r="L14" s="93">
        <f>L12*L13</f>
        <v>0.66</v>
      </c>
      <c r="M14" s="7"/>
      <c r="N14" s="60"/>
      <c r="O14" s="121" t="s">
        <v>72</v>
      </c>
      <c r="P14" s="104">
        <f>F22/P4</f>
        <v>2.557918552036199E-2</v>
      </c>
      <c r="Q14" s="104">
        <f>F22/P4</f>
        <v>2.557918552036199E-2</v>
      </c>
      <c r="R14" s="7"/>
      <c r="S14" s="23"/>
      <c r="T14" s="63"/>
      <c r="U14" s="7"/>
      <c r="V14" s="63"/>
    </row>
    <row r="15" spans="1:22" x14ac:dyDescent="0.25">
      <c r="A15" s="7"/>
      <c r="B15" s="7" t="s">
        <v>99</v>
      </c>
      <c r="C15" s="125">
        <v>12</v>
      </c>
      <c r="D15" s="63"/>
      <c r="E15" s="90"/>
      <c r="F15" s="91"/>
      <c r="G15" s="7"/>
      <c r="H15" s="90"/>
      <c r="I15" s="23"/>
      <c r="J15" s="7"/>
      <c r="K15" s="90"/>
      <c r="L15" s="91"/>
      <c r="M15" s="7"/>
      <c r="N15" s="60"/>
      <c r="O15" s="121"/>
      <c r="P15" s="105"/>
      <c r="Q15" s="104"/>
      <c r="R15" s="7"/>
      <c r="S15" s="23"/>
      <c r="T15" s="63"/>
      <c r="U15" s="7"/>
      <c r="V15" s="63"/>
    </row>
    <row r="16" spans="1:22" x14ac:dyDescent="0.25">
      <c r="A16" s="7"/>
      <c r="B16" s="7" t="s">
        <v>100</v>
      </c>
      <c r="C16" s="125">
        <v>11</v>
      </c>
      <c r="D16" s="63"/>
      <c r="E16" s="90" t="s">
        <v>21</v>
      </c>
      <c r="F16" s="91"/>
      <c r="G16" s="7"/>
      <c r="H16" s="90" t="s">
        <v>24</v>
      </c>
      <c r="I16" s="23"/>
      <c r="J16" s="7"/>
      <c r="K16" s="90" t="s">
        <v>22</v>
      </c>
      <c r="L16" s="96"/>
      <c r="M16" s="7"/>
      <c r="N16" s="60"/>
      <c r="O16" s="121" t="s">
        <v>71</v>
      </c>
      <c r="P16" s="104">
        <f>F27/P4</f>
        <v>0.15</v>
      </c>
      <c r="Q16" s="104">
        <f>F27/P4</f>
        <v>0.15</v>
      </c>
      <c r="R16" s="7"/>
      <c r="S16" s="23"/>
      <c r="T16" s="63"/>
      <c r="U16" s="7"/>
      <c r="V16" s="63"/>
    </row>
    <row r="17" spans="1:22" x14ac:dyDescent="0.25">
      <c r="A17" s="7"/>
      <c r="B17" s="7" t="s">
        <v>120</v>
      </c>
      <c r="C17" s="130">
        <v>2</v>
      </c>
      <c r="D17" s="63"/>
      <c r="E17" s="7" t="s">
        <v>85</v>
      </c>
      <c r="F17" s="109">
        <v>8.14</v>
      </c>
      <c r="G17" s="7"/>
      <c r="H17" s="7" t="s">
        <v>12</v>
      </c>
      <c r="I17" s="94">
        <v>2.5000000000000001E-2</v>
      </c>
      <c r="J17" s="7"/>
      <c r="K17" s="7" t="s">
        <v>13</v>
      </c>
      <c r="L17" s="95">
        <f>C13*0.85/0.6</f>
        <v>299.2</v>
      </c>
      <c r="M17" s="7"/>
      <c r="N17" s="60"/>
      <c r="O17" s="121"/>
      <c r="P17" s="104"/>
      <c r="Q17" s="104"/>
      <c r="R17" s="7"/>
      <c r="S17" s="23"/>
      <c r="T17" s="63"/>
      <c r="U17" s="7"/>
      <c r="V17" s="63"/>
    </row>
    <row r="18" spans="1:22" x14ac:dyDescent="0.25">
      <c r="A18" s="7"/>
      <c r="B18" s="7"/>
      <c r="C18" s="23"/>
      <c r="D18" s="63"/>
      <c r="E18" s="7"/>
      <c r="F18" s="101"/>
      <c r="G18" s="7"/>
      <c r="H18" s="7" t="s">
        <v>15</v>
      </c>
      <c r="I18" s="97">
        <f>C13*0.85</f>
        <v>179.51999999999998</v>
      </c>
      <c r="J18" s="7"/>
      <c r="K18" s="7" t="s">
        <v>16</v>
      </c>
      <c r="L18" s="98">
        <v>1.5E-3</v>
      </c>
      <c r="M18" s="7"/>
      <c r="N18" s="60"/>
      <c r="O18" s="121" t="s">
        <v>53</v>
      </c>
      <c r="P18" s="107">
        <f>I8/P4</f>
        <v>1.3194570135746608</v>
      </c>
      <c r="Q18" s="104">
        <f>I9/P4</f>
        <v>2.6389140271493215E-2</v>
      </c>
      <c r="R18" s="7"/>
      <c r="S18" s="23"/>
      <c r="T18" s="63"/>
      <c r="U18" s="7"/>
      <c r="V18" s="63"/>
    </row>
    <row r="19" spans="1:22" x14ac:dyDescent="0.25">
      <c r="A19" s="7"/>
      <c r="B19" s="90"/>
      <c r="C19" s="23"/>
      <c r="D19" s="63"/>
      <c r="E19" s="7"/>
      <c r="F19" s="23"/>
      <c r="G19" s="7"/>
      <c r="H19" s="7" t="s">
        <v>14</v>
      </c>
      <c r="I19" s="93">
        <f>I17*I18</f>
        <v>4.4879999999999995</v>
      </c>
      <c r="J19" s="7"/>
      <c r="K19" s="7" t="s">
        <v>14</v>
      </c>
      <c r="L19" s="93">
        <f>L17*L18</f>
        <v>0.44879999999999998</v>
      </c>
      <c r="M19" s="7"/>
      <c r="N19" s="60"/>
      <c r="O19" s="121"/>
      <c r="P19" s="107"/>
      <c r="Q19" s="104"/>
      <c r="R19" s="7"/>
      <c r="S19" s="23"/>
      <c r="T19" s="63"/>
      <c r="U19" s="7"/>
      <c r="V19" s="63"/>
    </row>
    <row r="20" spans="1:22" x14ac:dyDescent="0.25">
      <c r="A20" s="7"/>
      <c r="B20" s="7"/>
      <c r="C20" s="23"/>
      <c r="D20" s="63"/>
      <c r="E20" s="7"/>
      <c r="F20" s="23"/>
      <c r="G20" s="7"/>
      <c r="H20" s="7"/>
      <c r="I20" s="23"/>
      <c r="J20" s="7"/>
      <c r="K20" s="7"/>
      <c r="L20" s="23"/>
      <c r="M20" s="7"/>
      <c r="N20" s="60"/>
      <c r="O20" s="121" t="s">
        <v>38</v>
      </c>
      <c r="P20" s="107">
        <f>I13/P4</f>
        <v>0.81230769230769218</v>
      </c>
      <c r="Q20" s="104">
        <f>I14/P4</f>
        <v>2.1932307692307692E-2</v>
      </c>
      <c r="R20" s="7"/>
      <c r="S20" s="23"/>
      <c r="T20" s="63"/>
      <c r="U20" s="7"/>
      <c r="V20" s="63"/>
    </row>
    <row r="21" spans="1:22" x14ac:dyDescent="0.25">
      <c r="A21" s="7"/>
      <c r="B21" s="7"/>
      <c r="C21" s="23"/>
      <c r="D21" s="63"/>
      <c r="E21" s="90" t="s">
        <v>72</v>
      </c>
      <c r="F21" s="96"/>
      <c r="G21" s="7"/>
      <c r="H21" s="90" t="s">
        <v>97</v>
      </c>
      <c r="I21" s="23"/>
      <c r="J21" s="7"/>
      <c r="K21" s="7"/>
      <c r="L21" s="23"/>
      <c r="M21" s="7"/>
      <c r="N21" s="60"/>
      <c r="O21" s="121"/>
      <c r="P21" s="107"/>
      <c r="Q21" s="104"/>
      <c r="R21" s="7"/>
      <c r="S21" s="23"/>
      <c r="T21" s="63"/>
      <c r="U21" s="7"/>
      <c r="V21" s="63"/>
    </row>
    <row r="22" spans="1:22" x14ac:dyDescent="0.25">
      <c r="A22" s="7"/>
      <c r="B22" s="7"/>
      <c r="D22" s="63"/>
      <c r="E22" s="7" t="s">
        <v>85</v>
      </c>
      <c r="F22" s="109">
        <v>5.6529999999999996</v>
      </c>
      <c r="G22" s="7"/>
      <c r="H22" s="7" t="s">
        <v>12</v>
      </c>
      <c r="I22" s="94">
        <v>2.7E-2</v>
      </c>
      <c r="J22" s="7"/>
      <c r="K22" s="7"/>
      <c r="L22" s="102"/>
      <c r="M22" s="7"/>
      <c r="N22" s="60"/>
      <c r="O22" s="121" t="s">
        <v>39</v>
      </c>
      <c r="P22" s="107">
        <f>I18/P4</f>
        <v>0.81230769230769218</v>
      </c>
      <c r="Q22" s="104">
        <f>I19/P4</f>
        <v>2.0307692307692304E-2</v>
      </c>
      <c r="R22" s="7"/>
      <c r="S22" s="23"/>
      <c r="T22" s="63"/>
      <c r="U22" s="7"/>
      <c r="V22" s="63"/>
    </row>
    <row r="23" spans="1:22" x14ac:dyDescent="0.25">
      <c r="A23" s="7"/>
      <c r="B23" s="7"/>
      <c r="E23" s="7"/>
      <c r="F23" s="63"/>
      <c r="G23" s="7"/>
      <c r="H23" s="7" t="s">
        <v>15</v>
      </c>
      <c r="I23" s="97">
        <f>C12/C17*(C17-1)</f>
        <v>110.5</v>
      </c>
      <c r="J23" s="7"/>
      <c r="K23" s="7"/>
      <c r="L23" s="63"/>
      <c r="M23" s="7"/>
      <c r="N23" s="60"/>
      <c r="O23" s="121"/>
      <c r="P23" s="105"/>
      <c r="Q23" s="7"/>
      <c r="R23" s="7"/>
      <c r="S23" s="63"/>
      <c r="T23" s="63"/>
      <c r="U23" s="7"/>
      <c r="V23" s="63"/>
    </row>
    <row r="24" spans="1:22" x14ac:dyDescent="0.25">
      <c r="A24" s="7"/>
      <c r="B24" s="7"/>
      <c r="E24" s="90"/>
      <c r="F24" s="91"/>
      <c r="G24" s="7"/>
      <c r="H24" s="7" t="s">
        <v>14</v>
      </c>
      <c r="I24" s="93">
        <f>I22*I23</f>
        <v>2.9834999999999998</v>
      </c>
      <c r="J24" s="7"/>
      <c r="K24" s="90"/>
      <c r="L24" s="63"/>
      <c r="M24" s="7"/>
      <c r="N24" s="60"/>
      <c r="O24" s="121" t="s">
        <v>50</v>
      </c>
      <c r="P24" s="107">
        <f>I23/P4</f>
        <v>0.5</v>
      </c>
      <c r="Q24" s="104">
        <f>I24/P4</f>
        <v>1.35E-2</v>
      </c>
      <c r="R24" s="7"/>
      <c r="S24" s="23"/>
      <c r="T24" s="63"/>
      <c r="U24" s="7"/>
      <c r="V24" s="63"/>
    </row>
    <row r="25" spans="1:22" x14ac:dyDescent="0.25">
      <c r="A25" s="7"/>
      <c r="B25" s="7"/>
      <c r="C25" s="63"/>
      <c r="D25" s="63"/>
      <c r="E25" s="3"/>
      <c r="F25" s="96"/>
      <c r="G25" s="7"/>
      <c r="H25" s="7"/>
      <c r="I25" s="23"/>
      <c r="J25" s="7"/>
      <c r="K25" s="7"/>
      <c r="L25" s="96"/>
      <c r="M25" s="7"/>
      <c r="N25" s="60"/>
      <c r="O25" s="121"/>
      <c r="P25" s="105"/>
      <c r="Q25" s="7"/>
      <c r="R25" s="7"/>
      <c r="S25" s="63"/>
      <c r="T25" s="63"/>
      <c r="U25" s="7"/>
      <c r="V25" s="7"/>
    </row>
    <row r="26" spans="1:22" x14ac:dyDescent="0.25">
      <c r="A26" s="7"/>
      <c r="B26" s="7"/>
      <c r="C26" s="63"/>
      <c r="D26" s="63"/>
      <c r="E26" s="90" t="s">
        <v>71</v>
      </c>
      <c r="F26" s="91"/>
      <c r="G26" s="7"/>
      <c r="H26" s="7"/>
      <c r="I26" s="23"/>
      <c r="J26" s="7"/>
      <c r="K26" s="7"/>
      <c r="L26" s="96"/>
      <c r="M26" s="7"/>
      <c r="N26" s="60"/>
      <c r="O26" s="121" t="s">
        <v>47</v>
      </c>
      <c r="P26" s="108">
        <f>(L7+L12+L17)/P4</f>
        <v>4.3402714932126703</v>
      </c>
      <c r="Q26" s="104">
        <f>(L9+L14+L19)/P4</f>
        <v>9.40524886877828E-3</v>
      </c>
      <c r="R26" s="7"/>
      <c r="S26" s="23"/>
      <c r="T26" s="63"/>
      <c r="U26" s="7"/>
      <c r="V26" s="7"/>
    </row>
    <row r="27" spans="1:22" x14ac:dyDescent="0.25">
      <c r="A27" s="7"/>
      <c r="B27" s="7"/>
      <c r="C27" s="63"/>
      <c r="D27" s="63"/>
      <c r="E27" s="7" t="s">
        <v>85</v>
      </c>
      <c r="F27" s="109">
        <f>C12*0.15</f>
        <v>33.15</v>
      </c>
      <c r="G27" s="7"/>
      <c r="H27" s="7"/>
      <c r="I27" s="23"/>
      <c r="J27" s="7"/>
      <c r="K27" s="7"/>
      <c r="L27" s="63"/>
      <c r="M27" s="7"/>
      <c r="N27" s="60"/>
      <c r="O27" s="7"/>
      <c r="P27" s="7"/>
      <c r="Q27" s="7"/>
      <c r="S27" s="63"/>
      <c r="T27" s="63"/>
      <c r="U27" s="7"/>
      <c r="V27" s="7"/>
    </row>
    <row r="28" spans="1:22" s="113" customFormat="1" x14ac:dyDescent="0.25">
      <c r="A28" s="4"/>
      <c r="B28" s="4"/>
      <c r="C28" s="5"/>
      <c r="D28" s="5"/>
      <c r="E28" s="4"/>
      <c r="F28" s="114"/>
      <c r="G28" s="4"/>
      <c r="H28" s="4"/>
      <c r="I28" s="114"/>
      <c r="J28" s="4"/>
      <c r="K28" s="4"/>
      <c r="L28" s="5"/>
      <c r="M28" s="4"/>
      <c r="N28" s="6"/>
      <c r="O28" s="4"/>
      <c r="P28" s="4"/>
      <c r="Q28" s="4"/>
      <c r="R28" s="4"/>
      <c r="S28" s="4"/>
      <c r="T28" s="4"/>
      <c r="U28" s="4"/>
      <c r="V28" s="4"/>
    </row>
    <row r="29" spans="1:22" x14ac:dyDescent="0.25">
      <c r="A29" s="7"/>
      <c r="B29" s="7"/>
      <c r="C29" s="63"/>
      <c r="D29" s="63"/>
      <c r="E29" s="7"/>
      <c r="F29" s="23"/>
      <c r="G29" s="7"/>
      <c r="H29" s="7"/>
      <c r="I29" s="23"/>
      <c r="J29" s="7"/>
      <c r="K29" s="134"/>
      <c r="L29" s="23"/>
      <c r="M29" s="7"/>
      <c r="N29" s="60"/>
      <c r="O29" s="7"/>
      <c r="P29" s="7"/>
      <c r="Q29" s="7"/>
      <c r="R29" s="7"/>
      <c r="S29" s="7"/>
      <c r="T29" s="7"/>
      <c r="U29" s="7"/>
      <c r="V29" s="7"/>
    </row>
    <row r="30" spans="1:22" x14ac:dyDescent="0.25">
      <c r="A30" s="7"/>
      <c r="B30" s="90" t="s">
        <v>6</v>
      </c>
      <c r="C30" s="90"/>
      <c r="D30" s="91"/>
      <c r="E30" s="90" t="s">
        <v>7</v>
      </c>
      <c r="F30" s="91"/>
      <c r="G30" s="90"/>
      <c r="H30" s="90" t="s">
        <v>84</v>
      </c>
      <c r="I30" s="91"/>
      <c r="J30" s="90"/>
      <c r="K30" s="90" t="s">
        <v>47</v>
      </c>
      <c r="L30" s="91"/>
      <c r="M30" s="90"/>
      <c r="N30" s="60"/>
      <c r="O30" s="121" t="s">
        <v>26</v>
      </c>
      <c r="P30" s="120">
        <f>C38</f>
        <v>166.1</v>
      </c>
      <c r="Q30" s="120"/>
      <c r="R30" s="103"/>
      <c r="S30" s="7"/>
      <c r="T30" s="7"/>
      <c r="U30" s="7"/>
      <c r="V30" s="7"/>
    </row>
    <row r="31" spans="1:22" x14ac:dyDescent="0.25">
      <c r="A31" s="7"/>
      <c r="B31" s="7"/>
      <c r="C31" s="63"/>
      <c r="D31" s="63"/>
      <c r="E31" s="7"/>
      <c r="F31" s="63"/>
      <c r="G31" s="7"/>
      <c r="H31" s="7"/>
      <c r="I31" s="63"/>
      <c r="J31" s="7"/>
      <c r="K31" s="134"/>
      <c r="L31" s="63"/>
      <c r="M31" s="7"/>
      <c r="N31" s="60"/>
      <c r="O31" s="121" t="s">
        <v>110</v>
      </c>
      <c r="P31" s="128">
        <f>C35/P30</f>
        <v>900</v>
      </c>
      <c r="Q31" s="120"/>
      <c r="R31" s="103"/>
      <c r="S31" s="7"/>
      <c r="T31" s="7"/>
      <c r="U31" s="7"/>
      <c r="V31" s="7"/>
    </row>
    <row r="32" spans="1:22" x14ac:dyDescent="0.25">
      <c r="A32" s="7"/>
      <c r="B32" s="90" t="s">
        <v>8</v>
      </c>
      <c r="C32" s="91"/>
      <c r="D32" s="63"/>
      <c r="E32" s="90" t="s">
        <v>9</v>
      </c>
      <c r="F32" s="91"/>
      <c r="G32" s="7"/>
      <c r="H32" s="90" t="s">
        <v>10</v>
      </c>
      <c r="I32" s="23"/>
      <c r="J32" s="7"/>
      <c r="K32" s="90" t="s">
        <v>11</v>
      </c>
      <c r="L32" s="91"/>
      <c r="M32" s="7"/>
      <c r="N32" s="60"/>
      <c r="O32" s="121"/>
      <c r="P32" s="103"/>
      <c r="Q32" s="103"/>
      <c r="R32" s="7"/>
      <c r="S32" s="7"/>
      <c r="T32" s="7"/>
      <c r="U32" s="7"/>
      <c r="V32" s="7"/>
    </row>
    <row r="33" spans="1:22" x14ac:dyDescent="0.25">
      <c r="A33" s="7"/>
      <c r="B33" s="89" t="s">
        <v>101</v>
      </c>
      <c r="C33" s="63" t="s">
        <v>103</v>
      </c>
      <c r="D33" s="63"/>
      <c r="E33" s="7" t="s">
        <v>85</v>
      </c>
      <c r="F33" s="109">
        <v>7.81</v>
      </c>
      <c r="G33" s="7"/>
      <c r="H33" s="7" t="s">
        <v>12</v>
      </c>
      <c r="I33" s="94">
        <v>0.02</v>
      </c>
      <c r="J33" s="7"/>
      <c r="K33" s="134" t="s">
        <v>13</v>
      </c>
      <c r="L33" s="95">
        <f>C41/0.3*C42</f>
        <v>413.4</v>
      </c>
      <c r="M33" s="7"/>
      <c r="N33" s="60"/>
      <c r="O33" s="90"/>
      <c r="P33" s="122" t="s">
        <v>107</v>
      </c>
      <c r="Q33" s="122" t="s">
        <v>108</v>
      </c>
      <c r="R33" s="104"/>
      <c r="S33" s="104"/>
      <c r="T33" s="7"/>
      <c r="U33" s="7"/>
      <c r="V33" s="7"/>
    </row>
    <row r="34" spans="1:22" x14ac:dyDescent="0.25">
      <c r="A34" s="7"/>
      <c r="B34" s="7" t="s">
        <v>25</v>
      </c>
      <c r="C34" s="92">
        <v>2011</v>
      </c>
      <c r="D34" s="63"/>
      <c r="E34" s="7"/>
      <c r="F34" s="96"/>
      <c r="G34" s="7"/>
      <c r="H34" s="7" t="s">
        <v>15</v>
      </c>
      <c r="I34" s="97">
        <f>C40</f>
        <v>219.1</v>
      </c>
      <c r="J34" s="7"/>
      <c r="K34" s="7" t="s">
        <v>16</v>
      </c>
      <c r="L34" s="98">
        <v>2.2039999999999998E-3</v>
      </c>
      <c r="M34" s="7"/>
      <c r="N34" s="60"/>
      <c r="O34" s="121" t="s">
        <v>36</v>
      </c>
      <c r="P34" s="104">
        <f>F33/P30</f>
        <v>4.7019867549668873E-2</v>
      </c>
      <c r="Q34" s="104">
        <f>F33/P30</f>
        <v>4.7019867549668873E-2</v>
      </c>
      <c r="R34" s="104"/>
      <c r="S34" s="104"/>
      <c r="T34" s="7"/>
      <c r="U34" s="7"/>
      <c r="V34" s="7"/>
    </row>
    <row r="35" spans="1:22" x14ac:dyDescent="0.25">
      <c r="A35" s="7"/>
      <c r="B35" s="7" t="s">
        <v>78</v>
      </c>
      <c r="C35" s="99">
        <v>149490</v>
      </c>
      <c r="D35" s="63"/>
      <c r="E35" s="7"/>
      <c r="F35" s="23"/>
      <c r="G35" s="7"/>
      <c r="H35" s="7" t="s">
        <v>14</v>
      </c>
      <c r="I35" s="93">
        <f>I33*I34</f>
        <v>4.3819999999999997</v>
      </c>
      <c r="J35" s="7"/>
      <c r="K35" s="134" t="s">
        <v>14</v>
      </c>
      <c r="L35" s="93">
        <f>L33*L34</f>
        <v>0.91113359999999988</v>
      </c>
      <c r="M35" s="7"/>
      <c r="N35" s="60"/>
      <c r="O35" s="121"/>
      <c r="P35" s="104"/>
      <c r="Q35" s="104"/>
      <c r="R35" s="104"/>
      <c r="S35" s="104"/>
      <c r="T35" s="30"/>
      <c r="U35" s="30"/>
      <c r="V35" s="30"/>
    </row>
    <row r="36" spans="1:22" x14ac:dyDescent="0.25">
      <c r="A36" s="7"/>
      <c r="D36" s="63"/>
      <c r="E36" s="7"/>
      <c r="F36" s="23"/>
      <c r="G36" s="7"/>
      <c r="J36" s="7"/>
      <c r="M36" s="7"/>
      <c r="N36" s="60"/>
      <c r="O36" s="121" t="s">
        <v>37</v>
      </c>
      <c r="P36" s="104">
        <f>F38/P30</f>
        <v>2.8856110776640579E-2</v>
      </c>
      <c r="Q36" s="104">
        <f>F38/P30</f>
        <v>2.8856110776640579E-2</v>
      </c>
      <c r="R36" s="104"/>
      <c r="S36" s="104"/>
      <c r="T36" s="106"/>
      <c r="U36" s="106"/>
      <c r="V36" s="106"/>
    </row>
    <row r="37" spans="1:22" x14ac:dyDescent="0.25">
      <c r="A37" s="7"/>
      <c r="B37" s="90" t="s">
        <v>86</v>
      </c>
      <c r="C37" s="63"/>
      <c r="D37" s="100"/>
      <c r="E37" s="90" t="s">
        <v>17</v>
      </c>
      <c r="F37" s="91"/>
      <c r="G37" s="7"/>
      <c r="H37" s="90" t="s">
        <v>18</v>
      </c>
      <c r="I37" s="23"/>
      <c r="J37" s="134"/>
      <c r="K37" s="135" t="s">
        <v>19</v>
      </c>
      <c r="L37" s="91"/>
      <c r="M37" s="7"/>
      <c r="N37" s="60"/>
      <c r="O37" s="121"/>
      <c r="P37" s="104"/>
      <c r="Q37" s="104"/>
      <c r="R37" s="104"/>
      <c r="S37" s="104"/>
      <c r="T37" s="106"/>
      <c r="U37" s="106"/>
      <c r="V37" s="106"/>
    </row>
    <row r="38" spans="1:22" x14ac:dyDescent="0.25">
      <c r="A38" s="7"/>
      <c r="B38" s="7" t="s">
        <v>83</v>
      </c>
      <c r="C38" s="123">
        <v>166.1</v>
      </c>
      <c r="D38" s="63"/>
      <c r="E38" s="7" t="s">
        <v>85</v>
      </c>
      <c r="F38" s="109">
        <v>4.7930000000000001</v>
      </c>
      <c r="G38" s="7"/>
      <c r="H38" s="7" t="s">
        <v>12</v>
      </c>
      <c r="I38" s="94">
        <v>2.7E-2</v>
      </c>
      <c r="J38" s="7"/>
      <c r="K38" s="7" t="s">
        <v>13</v>
      </c>
      <c r="L38" s="95">
        <f>C41/0.6*C42</f>
        <v>206.7</v>
      </c>
      <c r="M38" s="7"/>
      <c r="N38" s="60"/>
      <c r="O38" s="121" t="s">
        <v>21</v>
      </c>
      <c r="P38" s="104">
        <f>F43/P30</f>
        <v>4.3347381095725467E-2</v>
      </c>
      <c r="Q38" s="104">
        <f>F43/P30</f>
        <v>4.3347381095725467E-2</v>
      </c>
      <c r="R38" s="104"/>
      <c r="S38" s="104"/>
      <c r="T38" s="106"/>
      <c r="U38" s="106"/>
      <c r="V38" s="106"/>
    </row>
    <row r="39" spans="1:22" x14ac:dyDescent="0.25">
      <c r="A39" s="7"/>
      <c r="B39" s="7" t="s">
        <v>20</v>
      </c>
      <c r="C39" s="123">
        <v>193</v>
      </c>
      <c r="D39" s="63"/>
      <c r="E39" s="7"/>
      <c r="F39" s="63"/>
      <c r="G39" s="7"/>
      <c r="H39" s="7" t="s">
        <v>15</v>
      </c>
      <c r="I39" s="97">
        <f>C39*0.85</f>
        <v>164.04999999999998</v>
      </c>
      <c r="J39" s="134"/>
      <c r="K39" s="134" t="s">
        <v>16</v>
      </c>
      <c r="L39" s="98">
        <v>3.0000000000000001E-3</v>
      </c>
      <c r="M39" s="7"/>
      <c r="N39" s="60"/>
      <c r="O39" s="121"/>
      <c r="P39" s="104"/>
      <c r="Q39" s="104"/>
      <c r="R39" s="104"/>
      <c r="S39" s="104"/>
      <c r="T39" s="7"/>
      <c r="U39" s="7"/>
      <c r="V39" s="7"/>
    </row>
    <row r="40" spans="1:22" x14ac:dyDescent="0.25">
      <c r="A40" s="7"/>
      <c r="B40" s="7" t="s">
        <v>98</v>
      </c>
      <c r="C40" s="123">
        <v>219.1</v>
      </c>
      <c r="D40" s="63"/>
      <c r="E40" s="7"/>
      <c r="F40" s="63"/>
      <c r="G40" s="7"/>
      <c r="H40" s="7" t="s">
        <v>14</v>
      </c>
      <c r="I40" s="93">
        <f>I38*I39</f>
        <v>4.4293499999999995</v>
      </c>
      <c r="J40" s="7"/>
      <c r="K40" s="7" t="s">
        <v>14</v>
      </c>
      <c r="L40" s="93">
        <f>L38*L39</f>
        <v>0.62009999999999998</v>
      </c>
      <c r="M40" s="7"/>
      <c r="N40" s="60"/>
      <c r="O40" s="121" t="s">
        <v>72</v>
      </c>
      <c r="P40" s="104">
        <f>F48/P30</f>
        <v>1.8163756773028297E-2</v>
      </c>
      <c r="Q40" s="104">
        <f>F48/P30</f>
        <v>1.8163756773028297E-2</v>
      </c>
      <c r="R40" s="105"/>
      <c r="S40" s="104"/>
      <c r="T40" s="7"/>
      <c r="U40" s="7"/>
      <c r="V40" s="7"/>
    </row>
    <row r="41" spans="1:22" x14ac:dyDescent="0.25">
      <c r="A41" s="7"/>
      <c r="B41" s="7" t="s">
        <v>99</v>
      </c>
      <c r="C41" s="124">
        <v>11.7</v>
      </c>
      <c r="D41" s="63"/>
      <c r="E41" s="90"/>
      <c r="F41" s="91"/>
      <c r="G41" s="7"/>
      <c r="H41" s="90"/>
      <c r="I41" s="23"/>
      <c r="J41" s="134"/>
      <c r="K41" s="135"/>
      <c r="L41" s="91"/>
      <c r="M41" s="7"/>
      <c r="N41" s="60"/>
      <c r="O41" s="121"/>
      <c r="P41" s="105"/>
      <c r="Q41" s="104"/>
      <c r="R41" s="104"/>
      <c r="S41" s="104"/>
      <c r="T41" s="7"/>
      <c r="U41" s="7"/>
      <c r="V41" s="7"/>
    </row>
    <row r="42" spans="1:22" x14ac:dyDescent="0.25">
      <c r="A42" s="7"/>
      <c r="B42" s="7" t="s">
        <v>100</v>
      </c>
      <c r="C42" s="125">
        <v>10.6</v>
      </c>
      <c r="D42" s="63"/>
      <c r="E42" s="90" t="s">
        <v>21</v>
      </c>
      <c r="F42" s="91"/>
      <c r="G42" s="7"/>
      <c r="H42" s="90" t="s">
        <v>24</v>
      </c>
      <c r="I42" s="23"/>
      <c r="J42" s="7"/>
      <c r="K42" s="90" t="s">
        <v>22</v>
      </c>
      <c r="L42" s="96"/>
      <c r="M42" s="7"/>
      <c r="N42" s="60"/>
      <c r="O42" s="121" t="s">
        <v>71</v>
      </c>
      <c r="P42" s="104">
        <f>F53/P30</f>
        <v>0.15</v>
      </c>
      <c r="Q42" s="104">
        <f>F53/P30</f>
        <v>0.15</v>
      </c>
      <c r="R42" s="104"/>
      <c r="S42" s="104"/>
      <c r="T42" s="7"/>
      <c r="U42" s="7"/>
      <c r="V42" s="7"/>
    </row>
    <row r="43" spans="1:22" x14ac:dyDescent="0.25">
      <c r="A43" s="7"/>
      <c r="B43" s="7" t="s">
        <v>120</v>
      </c>
      <c r="C43" s="130">
        <v>2</v>
      </c>
      <c r="D43" s="63"/>
      <c r="E43" s="7" t="s">
        <v>85</v>
      </c>
      <c r="F43" s="109">
        <v>7.2</v>
      </c>
      <c r="G43" s="7"/>
      <c r="H43" s="7" t="s">
        <v>12</v>
      </c>
      <c r="I43" s="94">
        <v>2.5000000000000001E-2</v>
      </c>
      <c r="J43" s="7"/>
      <c r="K43" s="7" t="s">
        <v>13</v>
      </c>
      <c r="L43" s="95">
        <f>C39*0.85/0.6</f>
        <v>273.41666666666663</v>
      </c>
      <c r="M43" s="7"/>
      <c r="N43" s="60"/>
      <c r="O43" s="121"/>
      <c r="P43" s="104"/>
      <c r="Q43" s="104"/>
      <c r="R43" s="104"/>
      <c r="S43" s="104"/>
      <c r="T43" s="7"/>
      <c r="U43" s="7"/>
      <c r="V43" s="7"/>
    </row>
    <row r="44" spans="1:22" x14ac:dyDescent="0.25">
      <c r="A44" s="7"/>
      <c r="B44" s="7"/>
      <c r="C44" s="23"/>
      <c r="D44" s="63"/>
      <c r="E44" s="7"/>
      <c r="F44" s="101"/>
      <c r="G44" s="7"/>
      <c r="H44" s="7" t="s">
        <v>15</v>
      </c>
      <c r="I44" s="97">
        <f>C39*0.85</f>
        <v>164.04999999999998</v>
      </c>
      <c r="J44" s="7"/>
      <c r="K44" s="7" t="s">
        <v>16</v>
      </c>
      <c r="L44" s="98">
        <v>1.5E-3</v>
      </c>
      <c r="M44" s="7"/>
      <c r="N44" s="60"/>
      <c r="O44" s="121" t="s">
        <v>53</v>
      </c>
      <c r="P44" s="107">
        <f>I34/P30</f>
        <v>1.3190848886213125</v>
      </c>
      <c r="Q44" s="104">
        <f>I35/P30</f>
        <v>2.6381697772426247E-2</v>
      </c>
      <c r="R44" s="104"/>
      <c r="S44" s="104"/>
      <c r="T44" s="7"/>
      <c r="U44" s="7"/>
      <c r="V44" s="7"/>
    </row>
    <row r="45" spans="1:22" x14ac:dyDescent="0.25">
      <c r="A45" s="7"/>
      <c r="B45" s="90"/>
      <c r="C45" s="23"/>
      <c r="D45" s="63"/>
      <c r="E45" s="7"/>
      <c r="F45" s="23"/>
      <c r="G45" s="7"/>
      <c r="H45" s="7" t="s">
        <v>14</v>
      </c>
      <c r="I45" s="93">
        <f>I43*I44</f>
        <v>4.1012499999999994</v>
      </c>
      <c r="J45" s="7"/>
      <c r="K45" s="134" t="s">
        <v>14</v>
      </c>
      <c r="L45" s="93">
        <f>L43*L44</f>
        <v>0.41012499999999996</v>
      </c>
      <c r="M45" s="7"/>
      <c r="N45" s="60"/>
      <c r="O45" s="121"/>
      <c r="P45" s="107"/>
      <c r="Q45" s="104"/>
      <c r="R45" s="104"/>
      <c r="S45" s="104"/>
      <c r="T45" s="7"/>
      <c r="U45" s="7"/>
      <c r="V45" s="7"/>
    </row>
    <row r="46" spans="1:22" x14ac:dyDescent="0.25">
      <c r="A46" s="7"/>
      <c r="B46" s="7"/>
      <c r="C46" s="23"/>
      <c r="D46" s="63"/>
      <c r="E46" s="7"/>
      <c r="F46" s="23"/>
      <c r="G46" s="7"/>
      <c r="H46" s="7"/>
      <c r="I46" s="23"/>
      <c r="J46" s="7"/>
      <c r="K46" s="7"/>
      <c r="L46" s="23"/>
      <c r="M46" s="7"/>
      <c r="N46" s="60"/>
      <c r="O46" s="121" t="s">
        <v>38</v>
      </c>
      <c r="P46" s="107">
        <f>I39/P30</f>
        <v>0.98765803732691138</v>
      </c>
      <c r="Q46" s="104">
        <f>I40/P30</f>
        <v>2.6666767007826608E-2</v>
      </c>
      <c r="R46" s="104"/>
      <c r="S46" s="104"/>
      <c r="T46" s="7"/>
      <c r="U46" s="7"/>
      <c r="V46" s="7"/>
    </row>
    <row r="47" spans="1:22" x14ac:dyDescent="0.25">
      <c r="A47" s="7"/>
      <c r="B47" s="7"/>
      <c r="C47" s="23"/>
      <c r="D47" s="63"/>
      <c r="E47" s="90" t="s">
        <v>72</v>
      </c>
      <c r="F47" s="91"/>
      <c r="G47" s="7"/>
      <c r="H47" s="90" t="s">
        <v>97</v>
      </c>
      <c r="I47" s="23"/>
      <c r="J47" s="7"/>
      <c r="K47" s="134"/>
      <c r="L47" s="23"/>
      <c r="M47" s="7"/>
      <c r="N47" s="60"/>
      <c r="O47" s="121"/>
      <c r="P47" s="107"/>
      <c r="Q47" s="104"/>
      <c r="R47" s="104"/>
      <c r="S47" s="104"/>
      <c r="T47" s="7"/>
      <c r="U47" s="7"/>
      <c r="V47" s="7"/>
    </row>
    <row r="48" spans="1:22" x14ac:dyDescent="0.25">
      <c r="A48" s="7"/>
      <c r="B48" s="7"/>
      <c r="C48" s="63"/>
      <c r="D48" s="63"/>
      <c r="E48" s="7" t="s">
        <v>85</v>
      </c>
      <c r="F48" s="109">
        <v>3.0169999999999999</v>
      </c>
      <c r="G48" s="7"/>
      <c r="H48" s="7" t="s">
        <v>12</v>
      </c>
      <c r="I48" s="94">
        <v>2.7E-2</v>
      </c>
      <c r="J48" s="7"/>
      <c r="K48" s="7"/>
      <c r="L48" s="102"/>
      <c r="M48" s="7"/>
      <c r="N48" s="60"/>
      <c r="O48" s="121" t="s">
        <v>39</v>
      </c>
      <c r="P48" s="107">
        <f>I44/P30</f>
        <v>0.98765803732691138</v>
      </c>
      <c r="Q48" s="104">
        <f>I45/P30</f>
        <v>2.4691450933172786E-2</v>
      </c>
      <c r="R48" s="105"/>
      <c r="S48" s="7"/>
      <c r="T48" s="7"/>
      <c r="U48" s="7"/>
      <c r="V48" s="7"/>
    </row>
    <row r="49" spans="1:22" x14ac:dyDescent="0.25">
      <c r="A49" s="7"/>
      <c r="B49" s="7"/>
      <c r="C49" s="63"/>
      <c r="D49" s="63"/>
      <c r="E49" s="7"/>
      <c r="F49" s="63"/>
      <c r="G49" s="7"/>
      <c r="H49" s="7" t="s">
        <v>15</v>
      </c>
      <c r="I49" s="97">
        <f>C38/C43*(C43-1)</f>
        <v>83.05</v>
      </c>
      <c r="J49" s="7"/>
      <c r="K49" s="7"/>
      <c r="L49" s="63"/>
      <c r="M49" s="7"/>
      <c r="N49" s="60"/>
      <c r="O49" s="121"/>
      <c r="P49" s="105"/>
      <c r="Q49" s="7"/>
      <c r="R49" s="107"/>
      <c r="S49" s="104"/>
      <c r="T49" s="7"/>
      <c r="U49" s="7"/>
      <c r="V49" s="7"/>
    </row>
    <row r="50" spans="1:22" x14ac:dyDescent="0.25">
      <c r="A50" s="7"/>
      <c r="B50" s="7"/>
      <c r="C50" s="63"/>
      <c r="D50" s="63"/>
      <c r="E50" s="90"/>
      <c r="F50" s="91"/>
      <c r="G50" s="7"/>
      <c r="H50" s="7" t="s">
        <v>14</v>
      </c>
      <c r="I50" s="93">
        <f>I48*I49</f>
        <v>2.2423500000000001</v>
      </c>
      <c r="J50" s="7"/>
      <c r="K50" s="90"/>
      <c r="L50" s="63"/>
      <c r="M50" s="7"/>
      <c r="N50" s="60"/>
      <c r="O50" s="121" t="s">
        <v>50</v>
      </c>
      <c r="P50" s="107">
        <f>I49/P30</f>
        <v>0.5</v>
      </c>
      <c r="Q50" s="104">
        <f>I50/P30</f>
        <v>1.3500000000000002E-2</v>
      </c>
      <c r="R50" s="105"/>
      <c r="S50" s="7"/>
      <c r="T50" s="7"/>
      <c r="U50" s="7"/>
      <c r="V50" s="7"/>
    </row>
    <row r="51" spans="1:22" x14ac:dyDescent="0.25">
      <c r="A51" s="7"/>
      <c r="B51" s="7"/>
      <c r="C51" s="63"/>
      <c r="D51" s="63"/>
      <c r="E51" s="3"/>
      <c r="F51" s="96"/>
      <c r="G51" s="7"/>
      <c r="H51" s="7"/>
      <c r="I51" s="23"/>
      <c r="J51" s="7"/>
      <c r="K51" s="7"/>
      <c r="L51" s="96"/>
      <c r="M51" s="7"/>
      <c r="N51" s="60"/>
      <c r="O51" s="121"/>
      <c r="P51" s="105"/>
      <c r="Q51" s="7"/>
      <c r="R51" s="108"/>
      <c r="S51" s="104"/>
      <c r="T51" s="7"/>
      <c r="U51" s="7"/>
      <c r="V51" s="7"/>
    </row>
    <row r="52" spans="1:22" x14ac:dyDescent="0.25">
      <c r="A52" s="7"/>
      <c r="B52" s="7"/>
      <c r="C52" s="63"/>
      <c r="D52" s="63"/>
      <c r="E52" s="90" t="s">
        <v>71</v>
      </c>
      <c r="F52" s="96"/>
      <c r="G52" s="7"/>
      <c r="H52" s="7"/>
      <c r="I52" s="23"/>
      <c r="J52" s="7"/>
      <c r="K52" s="7"/>
      <c r="L52" s="96"/>
      <c r="M52" s="7"/>
      <c r="N52" s="60"/>
      <c r="O52" s="121" t="s">
        <v>47</v>
      </c>
      <c r="P52" s="108">
        <f>(L33+L38+L43)/P30</f>
        <v>5.3793899257475415</v>
      </c>
      <c r="Q52" s="104">
        <f>(L35+L40+L45)/P30</f>
        <v>1.1687890427453339E-2</v>
      </c>
      <c r="R52" s="7"/>
      <c r="S52" s="7"/>
      <c r="T52" s="7"/>
      <c r="U52" s="7"/>
      <c r="V52" s="7"/>
    </row>
    <row r="53" spans="1:22" x14ac:dyDescent="0.25">
      <c r="B53" s="7"/>
      <c r="C53" s="63"/>
      <c r="D53" s="63"/>
      <c r="E53" s="7" t="s">
        <v>85</v>
      </c>
      <c r="F53" s="109">
        <v>24.914999999999999</v>
      </c>
      <c r="G53" s="7"/>
      <c r="H53" s="7"/>
      <c r="I53" s="23"/>
      <c r="J53" s="7"/>
      <c r="K53" s="7"/>
      <c r="L53" s="63"/>
      <c r="M53" s="7"/>
      <c r="O53" s="7"/>
      <c r="P53" s="7"/>
      <c r="Q53" s="7"/>
    </row>
    <row r="54" spans="1:22" s="113" customFormat="1" x14ac:dyDescent="0.25">
      <c r="N54" s="118"/>
    </row>
    <row r="56" spans="1:22" x14ac:dyDescent="0.25">
      <c r="B56" s="90" t="s">
        <v>6</v>
      </c>
      <c r="C56" s="90"/>
      <c r="D56" s="91"/>
      <c r="E56" s="90" t="s">
        <v>7</v>
      </c>
      <c r="F56" s="91"/>
      <c r="G56" s="90"/>
      <c r="H56" s="90" t="s">
        <v>84</v>
      </c>
      <c r="I56" s="91"/>
      <c r="J56" s="90"/>
      <c r="K56" s="90" t="s">
        <v>47</v>
      </c>
      <c r="L56" s="91"/>
      <c r="M56" s="90"/>
      <c r="O56" s="121" t="s">
        <v>26</v>
      </c>
      <c r="P56" s="120">
        <f>C64</f>
        <v>164.4</v>
      </c>
      <c r="Q56" s="120"/>
    </row>
    <row r="57" spans="1:22" x14ac:dyDescent="0.25">
      <c r="B57" s="7"/>
      <c r="C57" s="63"/>
      <c r="D57" s="63"/>
      <c r="E57" s="7"/>
      <c r="F57" s="63"/>
      <c r="G57" s="7"/>
      <c r="H57" s="7"/>
      <c r="I57" s="63"/>
      <c r="J57" s="7"/>
      <c r="K57" s="7"/>
      <c r="L57" s="63"/>
      <c r="M57" s="7"/>
      <c r="O57" s="121" t="s">
        <v>110</v>
      </c>
      <c r="P57" s="128">
        <f>C61/P56</f>
        <v>900</v>
      </c>
      <c r="Q57" s="120"/>
    </row>
    <row r="58" spans="1:22" x14ac:dyDescent="0.25">
      <c r="B58" s="90" t="s">
        <v>8</v>
      </c>
      <c r="C58" s="91"/>
      <c r="D58" s="63"/>
      <c r="E58" s="90" t="s">
        <v>9</v>
      </c>
      <c r="F58" s="91"/>
      <c r="G58" s="7"/>
      <c r="H58" s="90" t="s">
        <v>10</v>
      </c>
      <c r="I58" s="23"/>
      <c r="J58" s="7"/>
      <c r="K58" s="90" t="s">
        <v>11</v>
      </c>
      <c r="L58" s="91"/>
      <c r="M58" s="7"/>
      <c r="O58" s="121"/>
      <c r="P58" s="103"/>
      <c r="Q58" s="103"/>
    </row>
    <row r="59" spans="1:22" x14ac:dyDescent="0.25">
      <c r="B59" s="89" t="s">
        <v>101</v>
      </c>
      <c r="C59" s="63" t="s">
        <v>104</v>
      </c>
      <c r="D59" s="63"/>
      <c r="E59" s="7" t="s">
        <v>85</v>
      </c>
      <c r="F59" s="109">
        <v>10.4</v>
      </c>
      <c r="G59" s="7"/>
      <c r="H59" s="7" t="s">
        <v>12</v>
      </c>
      <c r="I59" s="94">
        <v>0.02</v>
      </c>
      <c r="J59" s="7"/>
      <c r="K59" s="7" t="s">
        <v>13</v>
      </c>
      <c r="L59" s="95">
        <f>C67/0.3*C68</f>
        <v>482.59999999999997</v>
      </c>
      <c r="M59" s="7"/>
      <c r="O59" s="90"/>
      <c r="P59" s="122" t="s">
        <v>107</v>
      </c>
      <c r="Q59" s="122" t="s">
        <v>108</v>
      </c>
    </row>
    <row r="60" spans="1:22" x14ac:dyDescent="0.25">
      <c r="B60" s="7" t="s">
        <v>25</v>
      </c>
      <c r="C60" s="92">
        <v>2012</v>
      </c>
      <c r="D60" s="63"/>
      <c r="E60" s="7"/>
      <c r="F60" s="96"/>
      <c r="G60" s="7"/>
      <c r="H60" s="7" t="s">
        <v>15</v>
      </c>
      <c r="I60" s="97">
        <f>C66</f>
        <v>216.8</v>
      </c>
      <c r="J60" s="7"/>
      <c r="K60" s="7" t="s">
        <v>16</v>
      </c>
      <c r="L60" s="98">
        <v>2.2039999999999998E-3</v>
      </c>
      <c r="M60" s="7"/>
      <c r="O60" s="121" t="s">
        <v>36</v>
      </c>
      <c r="P60" s="104">
        <f>F59/P56</f>
        <v>6.3260340632603412E-2</v>
      </c>
      <c r="Q60" s="104">
        <f>F59/P56</f>
        <v>6.3260340632603412E-2</v>
      </c>
    </row>
    <row r="61" spans="1:22" x14ac:dyDescent="0.25">
      <c r="B61" s="7" t="s">
        <v>78</v>
      </c>
      <c r="C61" s="99">
        <v>147960</v>
      </c>
      <c r="D61" s="63"/>
      <c r="E61" s="7"/>
      <c r="F61" s="23"/>
      <c r="G61" s="7"/>
      <c r="H61" s="7" t="s">
        <v>14</v>
      </c>
      <c r="I61" s="93">
        <f>I59*I60</f>
        <v>4.3360000000000003</v>
      </c>
      <c r="J61" s="7"/>
      <c r="K61" s="7" t="s">
        <v>14</v>
      </c>
      <c r="L61" s="93">
        <f>L59*L60</f>
        <v>1.0636503999999998</v>
      </c>
      <c r="M61" s="7"/>
      <c r="O61" s="121"/>
      <c r="P61" s="104"/>
      <c r="Q61" s="104"/>
    </row>
    <row r="62" spans="1:22" x14ac:dyDescent="0.25">
      <c r="D62" s="63"/>
      <c r="E62" s="7"/>
      <c r="F62" s="23"/>
      <c r="G62" s="7"/>
      <c r="J62" s="7"/>
      <c r="M62" s="7"/>
      <c r="O62" s="121" t="s">
        <v>37</v>
      </c>
      <c r="P62" s="104">
        <f>F64/P56</f>
        <v>5.4555961070559607E-2</v>
      </c>
      <c r="Q62" s="104">
        <f>F64/P56</f>
        <v>5.4555961070559607E-2</v>
      </c>
    </row>
    <row r="63" spans="1:22" x14ac:dyDescent="0.25">
      <c r="B63" s="90" t="s">
        <v>86</v>
      </c>
      <c r="C63" s="63"/>
      <c r="D63" s="100"/>
      <c r="E63" s="90" t="s">
        <v>17</v>
      </c>
      <c r="F63" s="91"/>
      <c r="G63" s="7"/>
      <c r="H63" s="90" t="s">
        <v>18</v>
      </c>
      <c r="I63" s="23"/>
      <c r="J63" s="7"/>
      <c r="K63" s="90" t="s">
        <v>19</v>
      </c>
      <c r="L63" s="91"/>
      <c r="M63" s="7"/>
      <c r="O63" s="121"/>
      <c r="P63" s="104"/>
      <c r="Q63" s="104"/>
    </row>
    <row r="64" spans="1:22" x14ac:dyDescent="0.25">
      <c r="B64" s="7" t="s">
        <v>83</v>
      </c>
      <c r="C64" s="123">
        <v>164.4</v>
      </c>
      <c r="D64" s="63"/>
      <c r="E64" s="7" t="s">
        <v>85</v>
      </c>
      <c r="F64" s="109">
        <v>8.9689999999999994</v>
      </c>
      <c r="G64" s="7"/>
      <c r="H64" s="7" t="s">
        <v>12</v>
      </c>
      <c r="I64" s="94">
        <v>2.7E-2</v>
      </c>
      <c r="J64" s="7"/>
      <c r="K64" s="7" t="s">
        <v>13</v>
      </c>
      <c r="L64" s="95">
        <f>C67/0.6*C68</f>
        <v>241.29999999999998</v>
      </c>
      <c r="M64" s="7"/>
      <c r="O64" s="121" t="s">
        <v>21</v>
      </c>
      <c r="P64" s="104">
        <f>F69/P56</f>
        <v>5.4744525547445251E-2</v>
      </c>
      <c r="Q64" s="104">
        <f>F69/P56</f>
        <v>5.4744525547445251E-2</v>
      </c>
    </row>
    <row r="65" spans="2:17" x14ac:dyDescent="0.25">
      <c r="B65" s="7" t="s">
        <v>20</v>
      </c>
      <c r="C65" s="123">
        <v>215.5</v>
      </c>
      <c r="D65" s="63"/>
      <c r="E65" s="7"/>
      <c r="F65" s="63"/>
      <c r="G65" s="7"/>
      <c r="H65" s="7" t="s">
        <v>15</v>
      </c>
      <c r="I65" s="97">
        <f>C65*0.85</f>
        <v>183.17499999999998</v>
      </c>
      <c r="J65" s="7"/>
      <c r="K65" s="7" t="s">
        <v>16</v>
      </c>
      <c r="L65" s="98">
        <v>3.0000000000000001E-3</v>
      </c>
      <c r="M65" s="7"/>
      <c r="O65" s="121"/>
      <c r="P65" s="104"/>
      <c r="Q65" s="104"/>
    </row>
    <row r="66" spans="2:17" x14ac:dyDescent="0.25">
      <c r="B66" s="7" t="s">
        <v>98</v>
      </c>
      <c r="C66" s="123">
        <v>216.8</v>
      </c>
      <c r="D66" s="63"/>
      <c r="E66" s="7"/>
      <c r="F66" s="63"/>
      <c r="G66" s="7"/>
      <c r="H66" s="7" t="s">
        <v>14</v>
      </c>
      <c r="I66" s="93">
        <f>I64*I65</f>
        <v>4.9457249999999995</v>
      </c>
      <c r="J66" s="7"/>
      <c r="K66" s="7" t="s">
        <v>14</v>
      </c>
      <c r="L66" s="93">
        <f>L64*L65</f>
        <v>0.72389999999999999</v>
      </c>
      <c r="M66" s="7"/>
      <c r="O66" s="121" t="s">
        <v>72</v>
      </c>
      <c r="P66" s="104">
        <f>F74/P56</f>
        <v>4.3223844282238438E-2</v>
      </c>
      <c r="Q66" s="104">
        <f>F74/P56</f>
        <v>4.3223844282238438E-2</v>
      </c>
    </row>
    <row r="67" spans="2:17" x14ac:dyDescent="0.25">
      <c r="B67" s="7" t="s">
        <v>99</v>
      </c>
      <c r="C67" s="124">
        <v>11.4</v>
      </c>
      <c r="D67" s="63"/>
      <c r="E67" s="90"/>
      <c r="F67" s="91"/>
      <c r="G67" s="7"/>
      <c r="H67" s="90"/>
      <c r="I67" s="23"/>
      <c r="J67" s="7"/>
      <c r="K67" s="90"/>
      <c r="L67" s="91"/>
      <c r="M67" s="7"/>
      <c r="O67" s="121"/>
      <c r="P67" s="105"/>
      <c r="Q67" s="104"/>
    </row>
    <row r="68" spans="2:17" x14ac:dyDescent="0.25">
      <c r="B68" s="7" t="s">
        <v>100</v>
      </c>
      <c r="C68" s="125">
        <v>12.7</v>
      </c>
      <c r="D68" s="63"/>
      <c r="E68" s="90" t="s">
        <v>21</v>
      </c>
      <c r="F68" s="91"/>
      <c r="G68" s="7"/>
      <c r="H68" s="90" t="s">
        <v>24</v>
      </c>
      <c r="I68" s="23"/>
      <c r="J68" s="7"/>
      <c r="K68" s="90" t="s">
        <v>22</v>
      </c>
      <c r="L68" s="96"/>
      <c r="M68" s="7"/>
      <c r="O68" s="121" t="s">
        <v>71</v>
      </c>
      <c r="P68" s="104">
        <f>F79/P56</f>
        <v>0.15</v>
      </c>
      <c r="Q68" s="104">
        <f>F79/P56</f>
        <v>0.15</v>
      </c>
    </row>
    <row r="69" spans="2:17" x14ac:dyDescent="0.25">
      <c r="B69" s="7" t="s">
        <v>120</v>
      </c>
      <c r="C69" s="130">
        <v>2</v>
      </c>
      <c r="D69" s="63"/>
      <c r="E69" s="7" t="s">
        <v>85</v>
      </c>
      <c r="F69" s="109">
        <v>9</v>
      </c>
      <c r="G69" s="7"/>
      <c r="H69" s="7" t="s">
        <v>12</v>
      </c>
      <c r="I69" s="94">
        <v>2.5000000000000001E-2</v>
      </c>
      <c r="J69" s="7"/>
      <c r="K69" s="7" t="s">
        <v>13</v>
      </c>
      <c r="L69" s="95">
        <f>C65*0.85/0.6</f>
        <v>305.29166666666663</v>
      </c>
      <c r="M69" s="7"/>
      <c r="O69" s="121"/>
      <c r="P69" s="104"/>
      <c r="Q69" s="104"/>
    </row>
    <row r="70" spans="2:17" x14ac:dyDescent="0.25">
      <c r="B70" s="7"/>
      <c r="C70" s="23"/>
      <c r="D70" s="63"/>
      <c r="E70" s="7"/>
      <c r="F70" s="101"/>
      <c r="G70" s="7"/>
      <c r="H70" s="7" t="s">
        <v>15</v>
      </c>
      <c r="I70" s="97">
        <f>C65*0.85</f>
        <v>183.17499999999998</v>
      </c>
      <c r="J70" s="7"/>
      <c r="K70" s="7" t="s">
        <v>16</v>
      </c>
      <c r="L70" s="98">
        <v>1.5E-3</v>
      </c>
      <c r="M70" s="7"/>
      <c r="O70" s="121" t="s">
        <v>53</v>
      </c>
      <c r="P70" s="107">
        <f>I60/P56</f>
        <v>1.3187347931873479</v>
      </c>
      <c r="Q70" s="104">
        <f>I61/P56</f>
        <v>2.6374695863746959E-2</v>
      </c>
    </row>
    <row r="71" spans="2:17" x14ac:dyDescent="0.25">
      <c r="B71" s="90"/>
      <c r="C71" s="23"/>
      <c r="D71" s="63"/>
      <c r="E71" s="7"/>
      <c r="F71" s="23"/>
      <c r="G71" s="7"/>
      <c r="H71" s="7" t="s">
        <v>14</v>
      </c>
      <c r="I71" s="93">
        <f>I69*I70</f>
        <v>4.5793749999999998</v>
      </c>
      <c r="J71" s="7"/>
      <c r="K71" s="7" t="s">
        <v>14</v>
      </c>
      <c r="L71" s="93">
        <f>L69*L70</f>
        <v>0.45793749999999994</v>
      </c>
      <c r="M71" s="7"/>
      <c r="O71" s="121"/>
      <c r="P71" s="107"/>
      <c r="Q71" s="104"/>
    </row>
    <row r="72" spans="2:17" x14ac:dyDescent="0.25">
      <c r="B72" s="90"/>
      <c r="C72" s="23"/>
      <c r="D72" s="63"/>
      <c r="E72" s="7"/>
      <c r="F72" s="23"/>
      <c r="G72" s="7"/>
      <c r="H72" s="7"/>
      <c r="I72" s="23"/>
      <c r="J72" s="7"/>
      <c r="K72" s="7"/>
      <c r="L72" s="23"/>
      <c r="M72" s="7"/>
      <c r="O72" s="121" t="s">
        <v>38</v>
      </c>
      <c r="P72" s="107">
        <f>I65/P56</f>
        <v>1.1142031630170315</v>
      </c>
      <c r="Q72" s="104">
        <f>I66/P56</f>
        <v>3.0083485401459852E-2</v>
      </c>
    </row>
    <row r="73" spans="2:17" x14ac:dyDescent="0.25">
      <c r="B73" s="7"/>
      <c r="C73" s="23"/>
      <c r="D73" s="63"/>
      <c r="E73" s="90" t="s">
        <v>72</v>
      </c>
      <c r="F73" s="91"/>
      <c r="G73" s="7"/>
      <c r="H73" s="90" t="s">
        <v>97</v>
      </c>
      <c r="I73" s="23"/>
      <c r="J73" s="7"/>
      <c r="K73" s="7"/>
      <c r="L73" s="23"/>
      <c r="M73" s="7"/>
      <c r="O73" s="121"/>
      <c r="P73" s="107"/>
      <c r="Q73" s="104"/>
    </row>
    <row r="74" spans="2:17" x14ac:dyDescent="0.25">
      <c r="B74" s="7"/>
      <c r="C74" s="23"/>
      <c r="D74" s="63"/>
      <c r="E74" s="7" t="s">
        <v>85</v>
      </c>
      <c r="F74" s="109">
        <v>7.1059999999999999</v>
      </c>
      <c r="G74" s="7"/>
      <c r="H74" s="7" t="s">
        <v>12</v>
      </c>
      <c r="I74" s="94">
        <v>2.7E-2</v>
      </c>
      <c r="J74" s="7"/>
      <c r="K74" s="7"/>
      <c r="L74" s="102"/>
      <c r="M74" s="7"/>
      <c r="O74" s="121" t="s">
        <v>39</v>
      </c>
      <c r="P74" s="107">
        <f>I70/P56</f>
        <v>1.1142031630170315</v>
      </c>
      <c r="Q74" s="104">
        <f>I71/P56</f>
        <v>2.7855079075425788E-2</v>
      </c>
    </row>
    <row r="75" spans="2:17" x14ac:dyDescent="0.25">
      <c r="B75" s="7"/>
      <c r="C75" s="63"/>
      <c r="D75" s="63"/>
      <c r="E75" s="7"/>
      <c r="F75" s="63"/>
      <c r="G75" s="7"/>
      <c r="H75" s="7" t="s">
        <v>15</v>
      </c>
      <c r="I75" s="97">
        <f>C64/C69*(C69-1)</f>
        <v>82.2</v>
      </c>
      <c r="J75" s="7"/>
      <c r="K75" s="7"/>
      <c r="L75" s="63"/>
      <c r="M75" s="7"/>
      <c r="O75" s="121"/>
      <c r="P75" s="105"/>
      <c r="Q75" s="7"/>
    </row>
    <row r="76" spans="2:17" x14ac:dyDescent="0.25">
      <c r="B76" s="7"/>
      <c r="C76" s="63"/>
      <c r="D76" s="63"/>
      <c r="E76" s="90"/>
      <c r="F76" s="91"/>
      <c r="G76" s="7"/>
      <c r="H76" s="7" t="s">
        <v>14</v>
      </c>
      <c r="I76" s="93">
        <f>I74*I75</f>
        <v>2.2194000000000003</v>
      </c>
      <c r="J76" s="7"/>
      <c r="K76" s="90"/>
      <c r="L76" s="63"/>
      <c r="M76" s="7"/>
      <c r="O76" s="121" t="s">
        <v>50</v>
      </c>
      <c r="P76" s="107">
        <f>I75/P56</f>
        <v>0.5</v>
      </c>
      <c r="Q76" s="104">
        <f>I76/P56</f>
        <v>1.3500000000000002E-2</v>
      </c>
    </row>
    <row r="77" spans="2:17" x14ac:dyDescent="0.25">
      <c r="B77" s="7"/>
      <c r="C77" s="63"/>
      <c r="D77" s="63"/>
      <c r="E77" s="3"/>
      <c r="F77" s="96"/>
      <c r="G77" s="7"/>
      <c r="H77" s="7"/>
      <c r="I77" s="23"/>
      <c r="J77" s="7"/>
      <c r="K77" s="7"/>
      <c r="L77" s="96"/>
      <c r="M77" s="7"/>
      <c r="O77" s="121"/>
      <c r="P77" s="105"/>
      <c r="Q77" s="7"/>
    </row>
    <row r="78" spans="2:17" x14ac:dyDescent="0.25">
      <c r="B78" s="7"/>
      <c r="C78" s="63"/>
      <c r="D78" s="63"/>
      <c r="E78" s="90" t="s">
        <v>71</v>
      </c>
      <c r="F78" s="96"/>
      <c r="G78" s="7"/>
      <c r="H78" s="7"/>
      <c r="I78" s="23"/>
      <c r="J78" s="7"/>
      <c r="K78" s="7"/>
      <c r="L78" s="96"/>
      <c r="M78" s="7"/>
      <c r="O78" s="121" t="s">
        <v>47</v>
      </c>
      <c r="P78" s="108">
        <f>(L59+L64+L69)/P56</f>
        <v>6.2602899432278987</v>
      </c>
      <c r="Q78" s="104">
        <f>(L61+L66+L71)/P56</f>
        <v>1.3658685523114352E-2</v>
      </c>
    </row>
    <row r="79" spans="2:17" x14ac:dyDescent="0.25">
      <c r="B79" s="7"/>
      <c r="C79" s="63"/>
      <c r="D79" s="63"/>
      <c r="E79" s="7" t="s">
        <v>85</v>
      </c>
      <c r="F79" s="109">
        <v>24.66</v>
      </c>
      <c r="G79" s="7"/>
      <c r="H79" s="7"/>
      <c r="I79" s="23"/>
      <c r="J79" s="7"/>
      <c r="K79" s="7"/>
      <c r="L79" s="63"/>
      <c r="M79" s="7"/>
    </row>
    <row r="80" spans="2:17" s="113" customFormat="1" x14ac:dyDescent="0.25">
      <c r="N80" s="118"/>
    </row>
    <row r="82" spans="2:17" x14ac:dyDescent="0.25">
      <c r="B82" s="90" t="s">
        <v>6</v>
      </c>
      <c r="C82" s="90"/>
      <c r="D82" s="91"/>
      <c r="E82" s="90" t="s">
        <v>7</v>
      </c>
      <c r="F82" s="91"/>
      <c r="G82" s="90"/>
      <c r="H82" s="90" t="s">
        <v>84</v>
      </c>
      <c r="I82" s="91"/>
      <c r="J82" s="90"/>
      <c r="K82" s="90" t="s">
        <v>47</v>
      </c>
      <c r="L82" s="91"/>
      <c r="M82" s="90"/>
      <c r="O82" s="121" t="s">
        <v>26</v>
      </c>
      <c r="P82" s="120">
        <f>C90</f>
        <v>0</v>
      </c>
      <c r="Q82" s="120"/>
    </row>
    <row r="83" spans="2:17" x14ac:dyDescent="0.25">
      <c r="B83" s="7"/>
      <c r="C83" s="63"/>
      <c r="D83" s="63"/>
      <c r="E83" s="7"/>
      <c r="F83" s="63"/>
      <c r="G83" s="7"/>
      <c r="H83" s="7"/>
      <c r="I83" s="63"/>
      <c r="J83" s="7"/>
      <c r="K83" s="7"/>
      <c r="L83" s="63"/>
      <c r="M83" s="7"/>
      <c r="O83" s="121" t="s">
        <v>110</v>
      </c>
      <c r="P83" s="128" t="e">
        <f>C87/P82</f>
        <v>#DIV/0!</v>
      </c>
      <c r="Q83" s="120"/>
    </row>
    <row r="84" spans="2:17" x14ac:dyDescent="0.25">
      <c r="B84" s="90" t="s">
        <v>8</v>
      </c>
      <c r="C84" s="91"/>
      <c r="D84" s="63"/>
      <c r="E84" s="90" t="s">
        <v>9</v>
      </c>
      <c r="F84" s="91"/>
      <c r="G84" s="7"/>
      <c r="H84" s="90" t="s">
        <v>10</v>
      </c>
      <c r="I84" s="23"/>
      <c r="J84" s="7"/>
      <c r="K84" s="90" t="s">
        <v>11</v>
      </c>
      <c r="L84" s="91"/>
      <c r="M84" s="7"/>
      <c r="O84" s="121"/>
      <c r="P84" s="103"/>
      <c r="Q84" s="103"/>
    </row>
    <row r="85" spans="2:17" x14ac:dyDescent="0.25">
      <c r="B85" s="89" t="s">
        <v>101</v>
      </c>
      <c r="C85" s="63" t="s">
        <v>105</v>
      </c>
      <c r="D85" s="63"/>
      <c r="E85" s="7" t="s">
        <v>85</v>
      </c>
      <c r="F85" s="156"/>
      <c r="G85" s="7"/>
      <c r="H85" s="7" t="s">
        <v>12</v>
      </c>
      <c r="I85" s="94">
        <v>0.02</v>
      </c>
      <c r="J85" s="7"/>
      <c r="K85" s="7" t="s">
        <v>13</v>
      </c>
      <c r="L85" s="95">
        <f>C93/0.3*C94</f>
        <v>0</v>
      </c>
      <c r="M85" s="7"/>
      <c r="O85" s="90"/>
      <c r="P85" s="122" t="s">
        <v>107</v>
      </c>
      <c r="Q85" s="122" t="s">
        <v>108</v>
      </c>
    </row>
    <row r="86" spans="2:17" x14ac:dyDescent="0.25">
      <c r="B86" s="7" t="s">
        <v>25</v>
      </c>
      <c r="C86" s="156"/>
      <c r="D86" s="63"/>
      <c r="E86" s="7"/>
      <c r="F86" s="96"/>
      <c r="G86" s="7"/>
      <c r="H86" s="7" t="s">
        <v>15</v>
      </c>
      <c r="I86" s="97">
        <f>C92</f>
        <v>0</v>
      </c>
      <c r="J86" s="7"/>
      <c r="K86" s="7" t="s">
        <v>16</v>
      </c>
      <c r="L86" s="98">
        <v>2.2039999999999998E-3</v>
      </c>
      <c r="M86" s="7"/>
      <c r="O86" s="121" t="s">
        <v>36</v>
      </c>
      <c r="P86" s="104" t="e">
        <f>F85/P82</f>
        <v>#DIV/0!</v>
      </c>
      <c r="Q86" s="104" t="e">
        <f>F85/P82</f>
        <v>#DIV/0!</v>
      </c>
    </row>
    <row r="87" spans="2:17" x14ac:dyDescent="0.25">
      <c r="B87" s="7" t="s">
        <v>78</v>
      </c>
      <c r="C87" s="156"/>
      <c r="D87" s="63"/>
      <c r="E87" s="7"/>
      <c r="F87" s="23"/>
      <c r="G87" s="7"/>
      <c r="H87" s="7" t="s">
        <v>14</v>
      </c>
      <c r="I87" s="93">
        <f>I85*I86</f>
        <v>0</v>
      </c>
      <c r="J87" s="7"/>
      <c r="K87" s="7" t="s">
        <v>14</v>
      </c>
      <c r="L87" s="93">
        <f>L85*L86</f>
        <v>0</v>
      </c>
      <c r="M87" s="7"/>
      <c r="O87" s="121"/>
      <c r="P87" s="104"/>
      <c r="Q87" s="104"/>
    </row>
    <row r="88" spans="2:17" x14ac:dyDescent="0.25">
      <c r="D88" s="63"/>
      <c r="E88" s="7"/>
      <c r="F88" s="23"/>
      <c r="G88" s="7"/>
      <c r="J88" s="7"/>
      <c r="M88" s="7"/>
      <c r="O88" s="121" t="s">
        <v>37</v>
      </c>
      <c r="P88" s="104" t="e">
        <f>F90/P82</f>
        <v>#DIV/0!</v>
      </c>
      <c r="Q88" s="104" t="e">
        <f>F90/P82</f>
        <v>#DIV/0!</v>
      </c>
    </row>
    <row r="89" spans="2:17" x14ac:dyDescent="0.25">
      <c r="B89" s="90" t="s">
        <v>86</v>
      </c>
      <c r="C89" s="63"/>
      <c r="D89" s="100"/>
      <c r="E89" s="90" t="s">
        <v>17</v>
      </c>
      <c r="F89" s="91"/>
      <c r="G89" s="7"/>
      <c r="H89" s="90" t="s">
        <v>18</v>
      </c>
      <c r="I89" s="23"/>
      <c r="J89" s="7"/>
      <c r="K89" s="90" t="s">
        <v>19</v>
      </c>
      <c r="L89" s="91"/>
      <c r="M89" s="7"/>
      <c r="O89" s="121"/>
      <c r="P89" s="104"/>
      <c r="Q89" s="104"/>
    </row>
    <row r="90" spans="2:17" x14ac:dyDescent="0.25">
      <c r="B90" s="7" t="s">
        <v>83</v>
      </c>
      <c r="C90" s="156"/>
      <c r="D90" s="63"/>
      <c r="E90" s="7" t="s">
        <v>85</v>
      </c>
      <c r="F90" s="156"/>
      <c r="G90" s="7"/>
      <c r="H90" s="7" t="s">
        <v>12</v>
      </c>
      <c r="I90" s="94">
        <v>2.7E-2</v>
      </c>
      <c r="J90" s="7"/>
      <c r="K90" s="7" t="s">
        <v>13</v>
      </c>
      <c r="L90" s="95">
        <f>C93/0.6*C94</f>
        <v>0</v>
      </c>
      <c r="M90" s="7"/>
      <c r="O90" s="121" t="s">
        <v>21</v>
      </c>
      <c r="P90" s="104" t="e">
        <f>F95/P82</f>
        <v>#DIV/0!</v>
      </c>
      <c r="Q90" s="104" t="e">
        <f>F95/P82</f>
        <v>#DIV/0!</v>
      </c>
    </row>
    <row r="91" spans="2:17" x14ac:dyDescent="0.25">
      <c r="B91" s="7" t="s">
        <v>20</v>
      </c>
      <c r="C91" s="156"/>
      <c r="D91" s="63"/>
      <c r="E91" s="7"/>
      <c r="F91" s="63"/>
      <c r="G91" s="7"/>
      <c r="H91" s="7" t="s">
        <v>15</v>
      </c>
      <c r="I91" s="97">
        <f>C91*0.85</f>
        <v>0</v>
      </c>
      <c r="J91" s="7"/>
      <c r="K91" s="7" t="s">
        <v>16</v>
      </c>
      <c r="L91" s="98">
        <v>3.0000000000000001E-3</v>
      </c>
      <c r="M91" s="7"/>
      <c r="O91" s="121"/>
      <c r="P91" s="104"/>
      <c r="Q91" s="104"/>
    </row>
    <row r="92" spans="2:17" x14ac:dyDescent="0.25">
      <c r="B92" s="7" t="s">
        <v>98</v>
      </c>
      <c r="C92" s="156"/>
      <c r="D92" s="63"/>
      <c r="E92" s="7"/>
      <c r="F92" s="63"/>
      <c r="G92" s="7"/>
      <c r="H92" s="7" t="s">
        <v>14</v>
      </c>
      <c r="I92" s="93">
        <f>I90*I91</f>
        <v>0</v>
      </c>
      <c r="J92" s="7"/>
      <c r="K92" s="7" t="s">
        <v>14</v>
      </c>
      <c r="L92" s="93">
        <f>L90*L91</f>
        <v>0</v>
      </c>
      <c r="M92" s="7"/>
      <c r="O92" s="121" t="s">
        <v>72</v>
      </c>
      <c r="P92" s="104" t="e">
        <f>F100/P82</f>
        <v>#DIV/0!</v>
      </c>
      <c r="Q92" s="104" t="e">
        <f>F100/P82</f>
        <v>#DIV/0!</v>
      </c>
    </row>
    <row r="93" spans="2:17" x14ac:dyDescent="0.25">
      <c r="B93" s="7" t="s">
        <v>99</v>
      </c>
      <c r="C93" s="156"/>
      <c r="D93" s="63"/>
      <c r="E93" s="90"/>
      <c r="F93" s="91"/>
      <c r="G93" s="7"/>
      <c r="H93" s="90"/>
      <c r="I93" s="23"/>
      <c r="J93" s="7"/>
      <c r="K93" s="90"/>
      <c r="L93" s="91"/>
      <c r="M93" s="7"/>
      <c r="O93" s="121"/>
      <c r="P93" s="105"/>
      <c r="Q93" s="104"/>
    </row>
    <row r="94" spans="2:17" x14ac:dyDescent="0.25">
      <c r="B94" s="7" t="s">
        <v>100</v>
      </c>
      <c r="C94" s="156"/>
      <c r="D94" s="63"/>
      <c r="E94" s="90" t="s">
        <v>21</v>
      </c>
      <c r="F94" s="91"/>
      <c r="G94" s="7"/>
      <c r="H94" s="90" t="s">
        <v>24</v>
      </c>
      <c r="I94" s="23"/>
      <c r="J94" s="7"/>
      <c r="K94" s="90" t="s">
        <v>22</v>
      </c>
      <c r="L94" s="96"/>
      <c r="M94" s="7"/>
      <c r="O94" s="121" t="s">
        <v>71</v>
      </c>
      <c r="P94" s="104" t="e">
        <f>F105/P82</f>
        <v>#DIV/0!</v>
      </c>
      <c r="Q94" s="104" t="e">
        <f>F105/P82</f>
        <v>#DIV/0!</v>
      </c>
    </row>
    <row r="95" spans="2:17" x14ac:dyDescent="0.25">
      <c r="B95" s="7" t="s">
        <v>120</v>
      </c>
      <c r="C95" s="156"/>
      <c r="D95" s="63"/>
      <c r="E95" s="7" t="s">
        <v>85</v>
      </c>
      <c r="F95" s="156"/>
      <c r="G95" s="7"/>
      <c r="H95" s="7" t="s">
        <v>12</v>
      </c>
      <c r="I95" s="94">
        <v>2.5000000000000001E-2</v>
      </c>
      <c r="J95" s="7"/>
      <c r="K95" s="7" t="s">
        <v>13</v>
      </c>
      <c r="L95" s="95">
        <f>C91*0.85/0.6</f>
        <v>0</v>
      </c>
      <c r="M95" s="7"/>
      <c r="O95" s="121"/>
      <c r="P95" s="104"/>
      <c r="Q95" s="104"/>
    </row>
    <row r="96" spans="2:17" x14ac:dyDescent="0.25">
      <c r="B96" s="7"/>
      <c r="C96" s="23"/>
      <c r="D96" s="63"/>
      <c r="E96" s="7"/>
      <c r="F96" s="101"/>
      <c r="G96" s="7"/>
      <c r="H96" s="7" t="s">
        <v>15</v>
      </c>
      <c r="I96" s="97">
        <f>C91*0.85</f>
        <v>0</v>
      </c>
      <c r="J96" s="7"/>
      <c r="K96" s="7" t="s">
        <v>16</v>
      </c>
      <c r="L96" s="98">
        <v>1.5E-3</v>
      </c>
      <c r="M96" s="7"/>
      <c r="O96" s="121" t="s">
        <v>53</v>
      </c>
      <c r="P96" s="107" t="e">
        <f>I86/P82</f>
        <v>#DIV/0!</v>
      </c>
      <c r="Q96" s="104" t="e">
        <f>I87/P82</f>
        <v>#DIV/0!</v>
      </c>
    </row>
    <row r="97" spans="2:17" x14ac:dyDescent="0.25">
      <c r="B97" s="90"/>
      <c r="C97" s="23"/>
      <c r="D97" s="63"/>
      <c r="E97" s="7"/>
      <c r="F97" s="23"/>
      <c r="G97" s="7"/>
      <c r="H97" s="7" t="s">
        <v>14</v>
      </c>
      <c r="I97" s="93">
        <f>I95*I96</f>
        <v>0</v>
      </c>
      <c r="J97" s="7"/>
      <c r="K97" s="7" t="s">
        <v>14</v>
      </c>
      <c r="L97" s="93">
        <f>L95*L96</f>
        <v>0</v>
      </c>
      <c r="M97" s="7"/>
      <c r="O97" s="121"/>
      <c r="P97" s="107"/>
      <c r="Q97" s="104"/>
    </row>
    <row r="98" spans="2:17" x14ac:dyDescent="0.25">
      <c r="B98" s="90"/>
      <c r="C98" s="23"/>
      <c r="D98" s="63"/>
      <c r="E98" s="7"/>
      <c r="F98" s="23"/>
      <c r="G98" s="7"/>
      <c r="H98" s="7"/>
      <c r="I98" s="23"/>
      <c r="J98" s="7"/>
      <c r="K98" s="7"/>
      <c r="L98" s="23"/>
      <c r="M98" s="7"/>
      <c r="O98" s="121" t="s">
        <v>38</v>
      </c>
      <c r="P98" s="107" t="e">
        <f>I91/P82</f>
        <v>#DIV/0!</v>
      </c>
      <c r="Q98" s="104" t="e">
        <f>I92/P82</f>
        <v>#DIV/0!</v>
      </c>
    </row>
    <row r="99" spans="2:17" x14ac:dyDescent="0.25">
      <c r="B99" s="7"/>
      <c r="C99" s="23"/>
      <c r="D99" s="63"/>
      <c r="E99" s="90" t="s">
        <v>72</v>
      </c>
      <c r="F99" s="91"/>
      <c r="G99" s="7"/>
      <c r="H99" s="90" t="s">
        <v>97</v>
      </c>
      <c r="I99" s="23"/>
      <c r="J99" s="7"/>
      <c r="K99" s="7"/>
      <c r="L99" s="23"/>
      <c r="M99" s="7"/>
      <c r="O99" s="121"/>
      <c r="P99" s="107"/>
      <c r="Q99" s="104"/>
    </row>
    <row r="100" spans="2:17" x14ac:dyDescent="0.25">
      <c r="B100" s="7"/>
      <c r="C100" s="63"/>
      <c r="D100" s="63"/>
      <c r="E100" s="7" t="s">
        <v>85</v>
      </c>
      <c r="F100" s="157">
        <f>C90*0.03</f>
        <v>0</v>
      </c>
      <c r="G100" s="7"/>
      <c r="H100" s="7" t="s">
        <v>12</v>
      </c>
      <c r="I100" s="94">
        <v>2.7E-2</v>
      </c>
      <c r="J100" s="7"/>
      <c r="K100" s="7"/>
      <c r="L100" s="102"/>
      <c r="M100" s="7"/>
      <c r="O100" s="121" t="s">
        <v>39</v>
      </c>
      <c r="P100" s="107" t="e">
        <f>I96/P82</f>
        <v>#DIV/0!</v>
      </c>
      <c r="Q100" s="104" t="e">
        <f>I97/P82</f>
        <v>#DIV/0!</v>
      </c>
    </row>
    <row r="101" spans="2:17" x14ac:dyDescent="0.25">
      <c r="B101" s="7"/>
      <c r="C101" s="63"/>
      <c r="D101" s="63"/>
      <c r="E101" s="7"/>
      <c r="F101" s="63"/>
      <c r="G101" s="7"/>
      <c r="H101" s="7" t="s">
        <v>15</v>
      </c>
      <c r="I101" s="97" t="e">
        <f>C90/C95*(C95-1)</f>
        <v>#DIV/0!</v>
      </c>
      <c r="J101" s="7"/>
      <c r="K101" s="7"/>
      <c r="L101" s="63"/>
      <c r="M101" s="7"/>
      <c r="O101" s="121"/>
      <c r="P101" s="105"/>
      <c r="Q101" s="7"/>
    </row>
    <row r="102" spans="2:17" x14ac:dyDescent="0.25">
      <c r="B102" s="7"/>
      <c r="C102" s="63"/>
      <c r="D102" s="63"/>
      <c r="E102" s="90"/>
      <c r="F102" s="91"/>
      <c r="G102" s="7"/>
      <c r="H102" s="7" t="s">
        <v>14</v>
      </c>
      <c r="I102" s="93" t="e">
        <f>I100*I101</f>
        <v>#DIV/0!</v>
      </c>
      <c r="J102" s="7"/>
      <c r="K102" s="90"/>
      <c r="L102" s="63"/>
      <c r="M102" s="7"/>
      <c r="O102" s="121" t="s">
        <v>50</v>
      </c>
      <c r="P102" s="107" t="e">
        <f>I101/P82</f>
        <v>#DIV/0!</v>
      </c>
      <c r="Q102" s="104" t="e">
        <f>I102/P82</f>
        <v>#DIV/0!</v>
      </c>
    </row>
    <row r="103" spans="2:17" x14ac:dyDescent="0.25">
      <c r="B103" s="7"/>
      <c r="C103" s="63"/>
      <c r="D103" s="63"/>
      <c r="E103" s="3"/>
      <c r="F103" s="96"/>
      <c r="G103" s="7"/>
      <c r="H103" s="7"/>
      <c r="I103" s="23"/>
      <c r="J103" s="7"/>
      <c r="K103" s="7"/>
      <c r="L103" s="96"/>
      <c r="M103" s="7"/>
      <c r="O103" s="121"/>
      <c r="P103" s="105"/>
      <c r="Q103" s="7"/>
    </row>
    <row r="104" spans="2:17" x14ac:dyDescent="0.25">
      <c r="B104" s="7"/>
      <c r="C104" s="63"/>
      <c r="D104" s="63"/>
      <c r="E104" s="90" t="s">
        <v>71</v>
      </c>
      <c r="F104" s="96"/>
      <c r="G104" s="7"/>
      <c r="H104" s="7"/>
      <c r="I104" s="23"/>
      <c r="J104" s="7"/>
      <c r="K104" s="7"/>
      <c r="L104" s="96"/>
      <c r="M104" s="7"/>
      <c r="O104" s="121" t="s">
        <v>47</v>
      </c>
      <c r="P104" s="108" t="e">
        <f>(L85+L90+L95)/P82</f>
        <v>#DIV/0!</v>
      </c>
      <c r="Q104" s="104" t="e">
        <f>(L87+L92+L97)/P82</f>
        <v>#DIV/0!</v>
      </c>
    </row>
    <row r="105" spans="2:17" x14ac:dyDescent="0.25">
      <c r="B105" s="7"/>
      <c r="C105" s="63"/>
      <c r="D105" s="63"/>
      <c r="E105" s="7" t="s">
        <v>85</v>
      </c>
      <c r="F105" s="157">
        <f>C90*0.15</f>
        <v>0</v>
      </c>
      <c r="G105" s="7"/>
      <c r="H105" s="7"/>
      <c r="I105" s="23"/>
      <c r="J105" s="7"/>
      <c r="K105" s="7"/>
      <c r="L105" s="63"/>
      <c r="M105" s="7"/>
    </row>
    <row r="106" spans="2:17" s="113" customFormat="1" x14ac:dyDescent="0.25">
      <c r="N106" s="118"/>
    </row>
    <row r="108" spans="2:17" x14ac:dyDescent="0.25">
      <c r="B108" s="90" t="s">
        <v>6</v>
      </c>
      <c r="C108" s="90"/>
      <c r="D108" s="91"/>
      <c r="E108" s="90" t="s">
        <v>7</v>
      </c>
      <c r="F108" s="91"/>
      <c r="G108" s="90"/>
      <c r="H108" s="90" t="s">
        <v>84</v>
      </c>
      <c r="I108" s="91"/>
      <c r="J108" s="90"/>
      <c r="K108" s="90" t="s">
        <v>47</v>
      </c>
      <c r="L108" s="91"/>
      <c r="M108" s="90"/>
      <c r="O108" s="121" t="s">
        <v>26</v>
      </c>
      <c r="P108" s="120">
        <f>C116</f>
        <v>0</v>
      </c>
      <c r="Q108" s="120"/>
    </row>
    <row r="109" spans="2:17" x14ac:dyDescent="0.25">
      <c r="B109" s="7"/>
      <c r="C109" s="63"/>
      <c r="D109" s="63"/>
      <c r="E109" s="7"/>
      <c r="F109" s="63"/>
      <c r="G109" s="7"/>
      <c r="H109" s="7"/>
      <c r="I109" s="63"/>
      <c r="J109" s="7"/>
      <c r="K109" s="7"/>
      <c r="L109" s="63"/>
      <c r="M109" s="7"/>
      <c r="O109" s="121" t="s">
        <v>110</v>
      </c>
      <c r="P109" s="128" t="e">
        <f>C113/P108</f>
        <v>#DIV/0!</v>
      </c>
      <c r="Q109" s="120"/>
    </row>
    <row r="110" spans="2:17" x14ac:dyDescent="0.25">
      <c r="B110" s="90" t="s">
        <v>8</v>
      </c>
      <c r="C110" s="91"/>
      <c r="D110" s="63"/>
      <c r="E110" s="90" t="s">
        <v>9</v>
      </c>
      <c r="F110" s="91"/>
      <c r="G110" s="7"/>
      <c r="H110" s="90" t="s">
        <v>10</v>
      </c>
      <c r="I110" s="23"/>
      <c r="J110" s="7"/>
      <c r="K110" s="90" t="s">
        <v>11</v>
      </c>
      <c r="L110" s="91"/>
      <c r="M110" s="7"/>
      <c r="O110" s="121"/>
      <c r="P110" s="103"/>
      <c r="Q110" s="103"/>
    </row>
    <row r="111" spans="2:17" x14ac:dyDescent="0.25">
      <c r="B111" s="89" t="s">
        <v>101</v>
      </c>
      <c r="C111" s="63" t="s">
        <v>106</v>
      </c>
      <c r="D111" s="63"/>
      <c r="E111" s="7" t="s">
        <v>85</v>
      </c>
      <c r="F111" s="156"/>
      <c r="G111" s="7"/>
      <c r="H111" s="7" t="s">
        <v>12</v>
      </c>
      <c r="I111" s="94">
        <v>0.02</v>
      </c>
      <c r="J111" s="7"/>
      <c r="K111" s="7" t="s">
        <v>13</v>
      </c>
      <c r="L111" s="95">
        <f>C119/0.3*C120</f>
        <v>0</v>
      </c>
      <c r="M111" s="7"/>
      <c r="O111" s="90"/>
      <c r="P111" s="122" t="s">
        <v>107</v>
      </c>
      <c r="Q111" s="122" t="s">
        <v>108</v>
      </c>
    </row>
    <row r="112" spans="2:17" x14ac:dyDescent="0.25">
      <c r="B112" s="7" t="s">
        <v>25</v>
      </c>
      <c r="C112" s="156"/>
      <c r="D112" s="63"/>
      <c r="E112" s="7"/>
      <c r="F112" s="96"/>
      <c r="G112" s="7"/>
      <c r="H112" s="7" t="s">
        <v>15</v>
      </c>
      <c r="I112" s="97">
        <f>C118</f>
        <v>0</v>
      </c>
      <c r="J112" s="7"/>
      <c r="K112" s="7" t="s">
        <v>16</v>
      </c>
      <c r="L112" s="98">
        <v>2.2039999999999998E-3</v>
      </c>
      <c r="M112" s="7"/>
      <c r="O112" s="121" t="s">
        <v>36</v>
      </c>
      <c r="P112" s="104" t="e">
        <f>F111/P108</f>
        <v>#DIV/0!</v>
      </c>
      <c r="Q112" s="104" t="e">
        <f>F111/P108</f>
        <v>#DIV/0!</v>
      </c>
    </row>
    <row r="113" spans="2:17" x14ac:dyDescent="0.25">
      <c r="B113" s="7" t="s">
        <v>78</v>
      </c>
      <c r="C113" s="156"/>
      <c r="D113" s="63"/>
      <c r="E113" s="7"/>
      <c r="F113" s="23"/>
      <c r="G113" s="7"/>
      <c r="H113" s="7" t="s">
        <v>14</v>
      </c>
      <c r="I113" s="93">
        <f>I111*I112</f>
        <v>0</v>
      </c>
      <c r="J113" s="7"/>
      <c r="K113" s="7" t="s">
        <v>14</v>
      </c>
      <c r="L113" s="93">
        <f>L111*L112</f>
        <v>0</v>
      </c>
      <c r="M113" s="7"/>
      <c r="O113" s="121"/>
      <c r="P113" s="104"/>
      <c r="Q113" s="104"/>
    </row>
    <row r="114" spans="2:17" x14ac:dyDescent="0.25">
      <c r="D114" s="63"/>
      <c r="E114" s="7"/>
      <c r="F114" s="23"/>
      <c r="G114" s="7"/>
      <c r="J114" s="7"/>
      <c r="M114" s="7"/>
      <c r="O114" s="121" t="s">
        <v>37</v>
      </c>
      <c r="P114" s="104" t="e">
        <f>F116/P108</f>
        <v>#DIV/0!</v>
      </c>
      <c r="Q114" s="104" t="e">
        <f>F116/P108</f>
        <v>#DIV/0!</v>
      </c>
    </row>
    <row r="115" spans="2:17" x14ac:dyDescent="0.25">
      <c r="B115" s="90" t="s">
        <v>86</v>
      </c>
      <c r="C115" s="63"/>
      <c r="D115" s="100"/>
      <c r="E115" s="90" t="s">
        <v>17</v>
      </c>
      <c r="F115" s="91"/>
      <c r="G115" s="7"/>
      <c r="H115" s="90" t="s">
        <v>18</v>
      </c>
      <c r="I115" s="23"/>
      <c r="J115" s="7"/>
      <c r="K115" s="90" t="s">
        <v>19</v>
      </c>
      <c r="L115" s="91"/>
      <c r="M115" s="7"/>
      <c r="O115" s="121"/>
      <c r="P115" s="104"/>
      <c r="Q115" s="104"/>
    </row>
    <row r="116" spans="2:17" x14ac:dyDescent="0.25">
      <c r="B116" s="7" t="s">
        <v>83</v>
      </c>
      <c r="C116" s="156"/>
      <c r="D116" s="63"/>
      <c r="E116" s="7" t="s">
        <v>85</v>
      </c>
      <c r="F116" s="156"/>
      <c r="G116" s="7"/>
      <c r="H116" s="7" t="s">
        <v>12</v>
      </c>
      <c r="I116" s="94">
        <v>2.7E-2</v>
      </c>
      <c r="J116" s="7"/>
      <c r="K116" s="7" t="s">
        <v>13</v>
      </c>
      <c r="L116" s="95">
        <f>C119/0.6*C120</f>
        <v>0</v>
      </c>
      <c r="M116" s="7"/>
      <c r="O116" s="121" t="s">
        <v>21</v>
      </c>
      <c r="P116" s="104" t="e">
        <f>F121/P108</f>
        <v>#DIV/0!</v>
      </c>
      <c r="Q116" s="104" t="e">
        <f>F121/P108</f>
        <v>#DIV/0!</v>
      </c>
    </row>
    <row r="117" spans="2:17" x14ac:dyDescent="0.25">
      <c r="B117" s="7" t="s">
        <v>20</v>
      </c>
      <c r="C117" s="156"/>
      <c r="D117" s="63"/>
      <c r="E117" s="7"/>
      <c r="F117" s="63"/>
      <c r="G117" s="7"/>
      <c r="H117" s="7" t="s">
        <v>15</v>
      </c>
      <c r="I117" s="97">
        <f>C117*0.85</f>
        <v>0</v>
      </c>
      <c r="J117" s="7"/>
      <c r="K117" s="7" t="s">
        <v>16</v>
      </c>
      <c r="L117" s="98">
        <v>3.0000000000000001E-3</v>
      </c>
      <c r="M117" s="7"/>
      <c r="O117" s="121"/>
      <c r="P117" s="104"/>
      <c r="Q117" s="104"/>
    </row>
    <row r="118" spans="2:17" x14ac:dyDescent="0.25">
      <c r="B118" s="7" t="s">
        <v>98</v>
      </c>
      <c r="C118" s="156"/>
      <c r="D118" s="63"/>
      <c r="E118" s="7"/>
      <c r="F118" s="63"/>
      <c r="G118" s="7"/>
      <c r="H118" s="7" t="s">
        <v>14</v>
      </c>
      <c r="I118" s="93">
        <f>I116*I117</f>
        <v>0</v>
      </c>
      <c r="J118" s="7"/>
      <c r="K118" s="7" t="s">
        <v>14</v>
      </c>
      <c r="L118" s="93">
        <f>L116*L117</f>
        <v>0</v>
      </c>
      <c r="M118" s="7"/>
      <c r="O118" s="121" t="s">
        <v>72</v>
      </c>
      <c r="P118" s="104" t="e">
        <f>F126/P108</f>
        <v>#DIV/0!</v>
      </c>
      <c r="Q118" s="104" t="e">
        <f>F126/P108</f>
        <v>#DIV/0!</v>
      </c>
    </row>
    <row r="119" spans="2:17" x14ac:dyDescent="0.25">
      <c r="B119" s="7" t="s">
        <v>99</v>
      </c>
      <c r="C119" s="156"/>
      <c r="D119" s="63"/>
      <c r="E119" s="90"/>
      <c r="F119" s="91"/>
      <c r="G119" s="7"/>
      <c r="H119" s="90"/>
      <c r="I119" s="23"/>
      <c r="J119" s="7"/>
      <c r="K119" s="90"/>
      <c r="L119" s="91"/>
      <c r="M119" s="7"/>
      <c r="O119" s="121"/>
      <c r="P119" s="105"/>
      <c r="Q119" s="104"/>
    </row>
    <row r="120" spans="2:17" x14ac:dyDescent="0.25">
      <c r="B120" s="7" t="s">
        <v>100</v>
      </c>
      <c r="C120" s="156"/>
      <c r="D120" s="63"/>
      <c r="E120" s="90" t="s">
        <v>21</v>
      </c>
      <c r="F120" s="91"/>
      <c r="G120" s="7"/>
      <c r="H120" s="90" t="s">
        <v>24</v>
      </c>
      <c r="I120" s="23"/>
      <c r="J120" s="7"/>
      <c r="K120" s="90" t="s">
        <v>22</v>
      </c>
      <c r="L120" s="96"/>
      <c r="M120" s="7"/>
      <c r="O120" s="121" t="s">
        <v>71</v>
      </c>
      <c r="P120" s="104" t="e">
        <f>F131/P108</f>
        <v>#DIV/0!</v>
      </c>
      <c r="Q120" s="104" t="e">
        <f>F131/P108</f>
        <v>#DIV/0!</v>
      </c>
    </row>
    <row r="121" spans="2:17" x14ac:dyDescent="0.25">
      <c r="B121" s="7" t="s">
        <v>120</v>
      </c>
      <c r="C121" s="156"/>
      <c r="D121" s="63"/>
      <c r="E121" s="7" t="s">
        <v>85</v>
      </c>
      <c r="F121" s="156"/>
      <c r="G121" s="7"/>
      <c r="H121" s="7" t="s">
        <v>12</v>
      </c>
      <c r="I121" s="94">
        <v>2.5000000000000001E-2</v>
      </c>
      <c r="J121" s="7"/>
      <c r="K121" s="7" t="s">
        <v>13</v>
      </c>
      <c r="L121" s="95">
        <f>C117*0.85/0.6</f>
        <v>0</v>
      </c>
      <c r="M121" s="7"/>
      <c r="O121" s="121"/>
      <c r="P121" s="104"/>
      <c r="Q121" s="104"/>
    </row>
    <row r="122" spans="2:17" x14ac:dyDescent="0.25">
      <c r="B122" s="7"/>
      <c r="C122" s="23"/>
      <c r="D122" s="63"/>
      <c r="E122" s="7"/>
      <c r="F122" s="101"/>
      <c r="G122" s="7"/>
      <c r="H122" s="7" t="s">
        <v>15</v>
      </c>
      <c r="I122" s="97">
        <f>C117*0.85</f>
        <v>0</v>
      </c>
      <c r="J122" s="7"/>
      <c r="K122" s="7" t="s">
        <v>16</v>
      </c>
      <c r="L122" s="98">
        <v>1.5E-3</v>
      </c>
      <c r="M122" s="7"/>
      <c r="O122" s="121" t="s">
        <v>53</v>
      </c>
      <c r="P122" s="107" t="e">
        <f>I112/P108</f>
        <v>#DIV/0!</v>
      </c>
      <c r="Q122" s="104" t="e">
        <f>I113/P108</f>
        <v>#DIV/0!</v>
      </c>
    </row>
    <row r="123" spans="2:17" x14ac:dyDescent="0.25">
      <c r="B123" s="90"/>
      <c r="C123" s="23"/>
      <c r="D123" s="63"/>
      <c r="E123" s="7"/>
      <c r="F123" s="23"/>
      <c r="G123" s="7"/>
      <c r="H123" s="7" t="s">
        <v>14</v>
      </c>
      <c r="I123" s="93">
        <f>I121*I122</f>
        <v>0</v>
      </c>
      <c r="J123" s="7"/>
      <c r="K123" s="7" t="s">
        <v>14</v>
      </c>
      <c r="L123" s="93">
        <f>L121*L122</f>
        <v>0</v>
      </c>
      <c r="M123" s="7"/>
      <c r="O123" s="121"/>
      <c r="P123" s="107"/>
      <c r="Q123" s="104"/>
    </row>
    <row r="124" spans="2:17" x14ac:dyDescent="0.25">
      <c r="B124" s="7"/>
      <c r="C124" s="23"/>
      <c r="D124" s="63"/>
      <c r="E124" s="7"/>
      <c r="F124" s="23"/>
      <c r="G124" s="7"/>
      <c r="H124" s="7"/>
      <c r="I124" s="23"/>
      <c r="J124" s="7"/>
      <c r="K124" s="7"/>
      <c r="L124" s="23"/>
      <c r="M124" s="7"/>
      <c r="O124" s="121" t="s">
        <v>38</v>
      </c>
      <c r="P124" s="107" t="e">
        <f>I117/P108</f>
        <v>#DIV/0!</v>
      </c>
      <c r="Q124" s="104" t="e">
        <f>I118/P108</f>
        <v>#DIV/0!</v>
      </c>
    </row>
    <row r="125" spans="2:17" x14ac:dyDescent="0.25">
      <c r="B125" s="7"/>
      <c r="C125" s="23"/>
      <c r="D125" s="63"/>
      <c r="E125" s="90" t="s">
        <v>72</v>
      </c>
      <c r="F125" s="91"/>
      <c r="G125" s="7"/>
      <c r="H125" s="90" t="s">
        <v>97</v>
      </c>
      <c r="I125" s="23"/>
      <c r="J125" s="7"/>
      <c r="K125" s="7"/>
      <c r="L125" s="23"/>
      <c r="M125" s="7"/>
      <c r="O125" s="121"/>
      <c r="P125" s="107"/>
      <c r="Q125" s="104"/>
    </row>
    <row r="126" spans="2:17" x14ac:dyDescent="0.25">
      <c r="B126" s="7"/>
      <c r="C126" s="63"/>
      <c r="D126" s="63"/>
      <c r="E126" s="7" t="s">
        <v>85</v>
      </c>
      <c r="F126" s="157">
        <f>C116*0.03</f>
        <v>0</v>
      </c>
      <c r="G126" s="7"/>
      <c r="H126" s="7" t="s">
        <v>12</v>
      </c>
      <c r="I126" s="94">
        <v>2.7E-2</v>
      </c>
      <c r="J126" s="7"/>
      <c r="K126" s="7"/>
      <c r="L126" s="102"/>
      <c r="M126" s="7"/>
      <c r="O126" s="121" t="s">
        <v>39</v>
      </c>
      <c r="P126" s="107" t="e">
        <f>I122/P108</f>
        <v>#DIV/0!</v>
      </c>
      <c r="Q126" s="104" t="e">
        <f>I123/P108</f>
        <v>#DIV/0!</v>
      </c>
    </row>
    <row r="127" spans="2:17" x14ac:dyDescent="0.25">
      <c r="B127" s="7"/>
      <c r="C127" s="63"/>
      <c r="D127" s="63"/>
      <c r="E127" s="7"/>
      <c r="F127" s="63"/>
      <c r="G127" s="7"/>
      <c r="H127" s="7" t="s">
        <v>15</v>
      </c>
      <c r="I127" s="97" t="e">
        <f>C116/C121*(C121-1)</f>
        <v>#DIV/0!</v>
      </c>
      <c r="J127" s="7"/>
      <c r="K127" s="7"/>
      <c r="L127" s="63"/>
      <c r="M127" s="7"/>
      <c r="O127" s="121"/>
      <c r="P127" s="105"/>
      <c r="Q127" s="7"/>
    </row>
    <row r="128" spans="2:17" x14ac:dyDescent="0.25">
      <c r="B128" s="7"/>
      <c r="C128" s="63"/>
      <c r="D128" s="63"/>
      <c r="E128" s="90"/>
      <c r="F128" s="91"/>
      <c r="G128" s="7"/>
      <c r="H128" s="7" t="s">
        <v>14</v>
      </c>
      <c r="I128" s="93" t="e">
        <f>I126*I127</f>
        <v>#DIV/0!</v>
      </c>
      <c r="J128" s="7"/>
      <c r="K128" s="90"/>
      <c r="L128" s="63"/>
      <c r="M128" s="7"/>
      <c r="O128" s="121" t="s">
        <v>50</v>
      </c>
      <c r="P128" s="107" t="e">
        <f>I127/P108</f>
        <v>#DIV/0!</v>
      </c>
      <c r="Q128" s="104" t="e">
        <f>I128/P108</f>
        <v>#DIV/0!</v>
      </c>
    </row>
    <row r="129" spans="2:17" x14ac:dyDescent="0.25">
      <c r="B129" s="7"/>
      <c r="C129" s="63"/>
      <c r="D129" s="63"/>
      <c r="E129" s="3"/>
      <c r="F129" s="96"/>
      <c r="G129" s="7"/>
      <c r="H129" s="7"/>
      <c r="I129" s="23"/>
      <c r="J129" s="7"/>
      <c r="K129" s="7"/>
      <c r="L129" s="96"/>
      <c r="M129" s="7"/>
      <c r="O129" s="121"/>
      <c r="P129" s="105"/>
      <c r="Q129" s="7"/>
    </row>
    <row r="130" spans="2:17" x14ac:dyDescent="0.25">
      <c r="B130" s="7"/>
      <c r="C130" s="63"/>
      <c r="D130" s="63"/>
      <c r="E130" s="90" t="s">
        <v>71</v>
      </c>
      <c r="F130" s="96"/>
      <c r="G130" s="7"/>
      <c r="H130" s="7"/>
      <c r="I130" s="23"/>
      <c r="J130" s="7"/>
      <c r="K130" s="7"/>
      <c r="L130" s="96"/>
      <c r="M130" s="7"/>
      <c r="O130" s="121" t="s">
        <v>47</v>
      </c>
      <c r="P130" s="108" t="e">
        <f>(L111+L116+L121)/P108</f>
        <v>#DIV/0!</v>
      </c>
      <c r="Q130" s="104" t="e">
        <f>(L113+L118+L123)/P108</f>
        <v>#DIV/0!</v>
      </c>
    </row>
    <row r="131" spans="2:17" x14ac:dyDescent="0.25">
      <c r="B131" s="7"/>
      <c r="C131" s="63"/>
      <c r="D131" s="63"/>
      <c r="E131" s="7" t="s">
        <v>85</v>
      </c>
      <c r="F131" s="157">
        <f>C116*0.15</f>
        <v>0</v>
      </c>
      <c r="G131" s="7"/>
      <c r="H131" s="7"/>
      <c r="I131" s="23"/>
      <c r="J131" s="7"/>
      <c r="K131" s="7"/>
      <c r="L131" s="63"/>
      <c r="M131" s="7"/>
    </row>
    <row r="132" spans="2:17" s="113" customFormat="1" x14ac:dyDescent="0.25">
      <c r="N132" s="118"/>
    </row>
    <row r="134" spans="2:17" x14ac:dyDescent="0.25">
      <c r="B134" s="90"/>
      <c r="C134" s="90"/>
      <c r="D134" s="91"/>
      <c r="E134" s="90"/>
      <c r="F134" s="91"/>
      <c r="G134" s="90"/>
      <c r="H134" s="90"/>
      <c r="I134" s="91"/>
      <c r="J134" s="90"/>
      <c r="K134" s="90"/>
      <c r="L134" s="91"/>
      <c r="M134" s="90"/>
      <c r="N134" s="119"/>
      <c r="O134" s="115"/>
    </row>
    <row r="135" spans="2:17" x14ac:dyDescent="0.25">
      <c r="B135" s="7"/>
      <c r="C135" s="63"/>
      <c r="D135" s="63"/>
      <c r="E135" s="7"/>
      <c r="F135" s="63"/>
      <c r="G135" s="7"/>
      <c r="H135" s="7"/>
      <c r="I135" s="63"/>
      <c r="J135" s="7"/>
      <c r="K135" s="7"/>
      <c r="L135" s="63"/>
      <c r="M135" s="7"/>
      <c r="N135" s="119"/>
      <c r="O135" s="115"/>
    </row>
    <row r="136" spans="2:17" x14ac:dyDescent="0.25">
      <c r="B136" s="90"/>
      <c r="C136" s="91"/>
      <c r="D136" s="63"/>
      <c r="E136" s="90"/>
      <c r="F136" s="91"/>
      <c r="G136" s="7"/>
      <c r="H136" s="90"/>
      <c r="I136" s="23"/>
      <c r="J136" s="7"/>
      <c r="K136" s="90"/>
      <c r="L136" s="91"/>
      <c r="M136" s="7"/>
      <c r="N136" s="119"/>
      <c r="O136" s="115"/>
    </row>
    <row r="137" spans="2:17" x14ac:dyDescent="0.25">
      <c r="B137" s="115"/>
      <c r="C137" s="63"/>
      <c r="D137" s="63"/>
      <c r="E137" s="7"/>
      <c r="F137" s="93"/>
      <c r="G137" s="7"/>
      <c r="H137" s="7"/>
      <c r="I137" s="94"/>
      <c r="J137" s="7"/>
      <c r="K137" s="7"/>
      <c r="L137" s="95"/>
      <c r="M137" s="7"/>
      <c r="N137" s="119"/>
      <c r="O137" s="115"/>
    </row>
    <row r="138" spans="2:17" x14ac:dyDescent="0.25">
      <c r="B138" s="7"/>
      <c r="C138" s="63"/>
      <c r="D138" s="63"/>
      <c r="E138" s="7"/>
      <c r="F138" s="96"/>
      <c r="G138" s="7"/>
      <c r="H138" s="7"/>
      <c r="I138" s="97"/>
      <c r="J138" s="7"/>
      <c r="K138" s="7"/>
      <c r="L138" s="98"/>
      <c r="M138" s="7"/>
      <c r="N138" s="119"/>
      <c r="O138" s="115"/>
    </row>
    <row r="139" spans="2:17" x14ac:dyDescent="0.25">
      <c r="B139" s="7"/>
      <c r="C139" s="63"/>
      <c r="D139" s="63"/>
      <c r="E139" s="7"/>
      <c r="F139" s="23"/>
      <c r="G139" s="7"/>
      <c r="H139" s="7"/>
      <c r="I139" s="93"/>
      <c r="J139" s="7"/>
      <c r="K139" s="7"/>
      <c r="L139" s="93"/>
      <c r="M139" s="7"/>
      <c r="N139" s="119"/>
      <c r="O139" s="115"/>
    </row>
    <row r="140" spans="2:17" x14ac:dyDescent="0.25">
      <c r="B140" s="7"/>
      <c r="C140" s="115"/>
      <c r="D140" s="63"/>
      <c r="E140" s="7"/>
      <c r="F140" s="23"/>
      <c r="G140" s="7"/>
      <c r="H140" s="115"/>
      <c r="I140" s="115"/>
      <c r="J140" s="7"/>
      <c r="K140" s="115"/>
      <c r="L140" s="115"/>
      <c r="M140" s="7"/>
      <c r="N140" s="119"/>
      <c r="O140" s="115"/>
    </row>
    <row r="141" spans="2:17" x14ac:dyDescent="0.25">
      <c r="B141" s="115"/>
      <c r="C141" s="115"/>
      <c r="D141" s="100"/>
      <c r="E141" s="90"/>
      <c r="F141" s="91"/>
      <c r="G141" s="7"/>
      <c r="H141" s="90"/>
      <c r="I141" s="23"/>
      <c r="J141" s="7"/>
      <c r="K141" s="90"/>
      <c r="L141" s="91"/>
      <c r="M141" s="7"/>
      <c r="N141" s="119"/>
      <c r="O141" s="115"/>
    </row>
    <row r="142" spans="2:17" x14ac:dyDescent="0.25">
      <c r="B142" s="90"/>
      <c r="C142" s="63"/>
      <c r="D142" s="63"/>
      <c r="E142" s="7"/>
      <c r="F142" s="93"/>
      <c r="G142" s="7"/>
      <c r="H142" s="7"/>
      <c r="I142" s="94"/>
      <c r="J142" s="7"/>
      <c r="K142" s="7"/>
      <c r="L142" s="95"/>
      <c r="M142" s="7"/>
      <c r="N142" s="119"/>
      <c r="O142" s="115"/>
    </row>
    <row r="143" spans="2:17" x14ac:dyDescent="0.25">
      <c r="B143" s="7"/>
      <c r="C143" s="116"/>
      <c r="D143" s="63"/>
      <c r="E143" s="7"/>
      <c r="F143" s="63"/>
      <c r="G143" s="7"/>
      <c r="H143" s="7"/>
      <c r="I143" s="97"/>
      <c r="J143" s="7"/>
      <c r="K143" s="7"/>
      <c r="L143" s="98"/>
      <c r="M143" s="7"/>
      <c r="N143" s="119"/>
      <c r="O143" s="115"/>
    </row>
    <row r="144" spans="2:17" x14ac:dyDescent="0.25">
      <c r="B144" s="7"/>
      <c r="C144" s="116"/>
      <c r="D144" s="63"/>
      <c r="E144" s="7"/>
      <c r="F144" s="63"/>
      <c r="G144" s="7"/>
      <c r="H144" s="7"/>
      <c r="I144" s="93"/>
      <c r="J144" s="7"/>
      <c r="K144" s="7"/>
      <c r="L144" s="93"/>
      <c r="M144" s="7"/>
      <c r="N144" s="119"/>
      <c r="O144" s="115"/>
    </row>
    <row r="145" spans="2:15" x14ac:dyDescent="0.25">
      <c r="B145" s="7"/>
      <c r="C145" s="116"/>
      <c r="D145" s="63"/>
      <c r="E145" s="90"/>
      <c r="F145" s="91"/>
      <c r="G145" s="7"/>
      <c r="H145" s="90"/>
      <c r="I145" s="23"/>
      <c r="J145" s="7"/>
      <c r="K145" s="90"/>
      <c r="L145" s="91"/>
      <c r="M145" s="7"/>
      <c r="N145" s="119"/>
      <c r="O145" s="115"/>
    </row>
    <row r="146" spans="2:15" x14ac:dyDescent="0.25">
      <c r="B146" s="7"/>
      <c r="C146" s="110"/>
      <c r="D146" s="63"/>
      <c r="E146" s="90"/>
      <c r="F146" s="91"/>
      <c r="G146" s="7"/>
      <c r="H146" s="90"/>
      <c r="I146" s="23"/>
      <c r="J146" s="7"/>
      <c r="K146" s="90"/>
      <c r="L146" s="96"/>
      <c r="M146" s="7"/>
      <c r="N146" s="119"/>
      <c r="O146" s="115"/>
    </row>
    <row r="147" spans="2:15" x14ac:dyDescent="0.25">
      <c r="B147" s="7"/>
      <c r="C147" s="111"/>
      <c r="D147" s="63"/>
      <c r="E147" s="7"/>
      <c r="F147" s="93"/>
      <c r="G147" s="7"/>
      <c r="H147" s="7"/>
      <c r="I147" s="94"/>
      <c r="J147" s="7"/>
      <c r="K147" s="7"/>
      <c r="L147" s="95"/>
      <c r="M147" s="7"/>
      <c r="N147" s="119"/>
      <c r="O147" s="115"/>
    </row>
    <row r="148" spans="2:15" x14ac:dyDescent="0.25">
      <c r="B148" s="7"/>
      <c r="C148" s="23"/>
      <c r="D148" s="63"/>
      <c r="E148" s="7"/>
      <c r="F148" s="101"/>
      <c r="G148" s="7"/>
      <c r="H148" s="7"/>
      <c r="I148" s="97"/>
      <c r="J148" s="7"/>
      <c r="K148" s="7"/>
      <c r="L148" s="98"/>
      <c r="M148" s="7"/>
      <c r="N148" s="119"/>
      <c r="O148" s="115"/>
    </row>
    <row r="149" spans="2:15" x14ac:dyDescent="0.25">
      <c r="B149" s="7"/>
      <c r="C149" s="23"/>
      <c r="D149" s="63"/>
      <c r="E149" s="7"/>
      <c r="F149" s="23"/>
      <c r="G149" s="7"/>
      <c r="H149" s="7"/>
      <c r="I149" s="93"/>
      <c r="J149" s="7"/>
      <c r="K149" s="7"/>
      <c r="L149" s="93"/>
      <c r="M149" s="7"/>
      <c r="N149" s="119"/>
      <c r="O149" s="115"/>
    </row>
    <row r="150" spans="2:15" x14ac:dyDescent="0.25">
      <c r="B150" s="90"/>
      <c r="C150" s="23"/>
      <c r="D150" s="63"/>
      <c r="E150" s="7"/>
      <c r="F150" s="23"/>
      <c r="G150" s="7"/>
      <c r="H150" s="7"/>
      <c r="I150" s="23"/>
      <c r="J150" s="7"/>
      <c r="K150" s="7"/>
      <c r="L150" s="23"/>
      <c r="M150" s="7"/>
      <c r="N150" s="119"/>
      <c r="O150" s="115"/>
    </row>
    <row r="151" spans="2:15" x14ac:dyDescent="0.25">
      <c r="B151" s="7"/>
      <c r="C151" s="23"/>
      <c r="D151" s="63"/>
      <c r="E151" s="90"/>
      <c r="F151" s="91"/>
      <c r="G151" s="7"/>
      <c r="H151" s="90"/>
      <c r="I151" s="23"/>
      <c r="J151" s="7"/>
      <c r="K151" s="7"/>
      <c r="L151" s="23"/>
      <c r="M151" s="7"/>
      <c r="N151" s="119"/>
      <c r="O151" s="115"/>
    </row>
    <row r="152" spans="2:15" x14ac:dyDescent="0.25">
      <c r="B152" s="7"/>
      <c r="C152" s="23"/>
      <c r="D152" s="63"/>
      <c r="E152" s="7"/>
      <c r="F152" s="93"/>
      <c r="G152" s="7"/>
      <c r="H152" s="7"/>
      <c r="I152" s="94"/>
      <c r="J152" s="7"/>
      <c r="K152" s="7"/>
      <c r="L152" s="102"/>
      <c r="M152" s="7"/>
      <c r="N152" s="119"/>
      <c r="O152" s="115"/>
    </row>
    <row r="153" spans="2:15" x14ac:dyDescent="0.25">
      <c r="B153" s="7"/>
      <c r="C153" s="63"/>
      <c r="D153" s="63"/>
      <c r="E153" s="7"/>
      <c r="F153" s="63"/>
      <c r="G153" s="7"/>
      <c r="H153" s="7"/>
      <c r="I153" s="97"/>
      <c r="J153" s="7"/>
      <c r="K153" s="7"/>
      <c r="L153" s="63"/>
      <c r="M153" s="7"/>
      <c r="N153" s="119"/>
      <c r="O153" s="115"/>
    </row>
    <row r="154" spans="2:15" x14ac:dyDescent="0.25">
      <c r="B154" s="7"/>
      <c r="C154" s="63"/>
      <c r="D154" s="63"/>
      <c r="E154" s="90"/>
      <c r="F154" s="91"/>
      <c r="G154" s="7"/>
      <c r="H154" s="7"/>
      <c r="I154" s="93"/>
      <c r="J154" s="7"/>
      <c r="K154" s="90"/>
      <c r="L154" s="63"/>
      <c r="M154" s="7"/>
      <c r="N154" s="119"/>
      <c r="O154" s="115"/>
    </row>
    <row r="155" spans="2:15" x14ac:dyDescent="0.25">
      <c r="B155" s="7"/>
      <c r="C155" s="63"/>
      <c r="D155" s="63"/>
      <c r="E155" s="8"/>
      <c r="F155" s="96"/>
      <c r="G155" s="7"/>
      <c r="H155" s="7"/>
      <c r="I155" s="23"/>
      <c r="J155" s="7"/>
      <c r="K155" s="7"/>
      <c r="L155" s="96"/>
      <c r="M155" s="7"/>
      <c r="N155" s="119"/>
      <c r="O155" s="115"/>
    </row>
    <row r="156" spans="2:15" x14ac:dyDescent="0.25">
      <c r="B156" s="7"/>
      <c r="C156" s="63"/>
      <c r="D156" s="63"/>
      <c r="E156" s="90"/>
      <c r="F156" s="96"/>
      <c r="G156" s="7"/>
      <c r="H156" s="7"/>
      <c r="I156" s="23"/>
      <c r="J156" s="7"/>
      <c r="K156" s="7"/>
      <c r="L156" s="96"/>
      <c r="M156" s="7"/>
      <c r="N156" s="119"/>
      <c r="O156" s="115"/>
    </row>
    <row r="157" spans="2:15" x14ac:dyDescent="0.25">
      <c r="B157" s="7"/>
      <c r="C157" s="63"/>
      <c r="D157" s="63"/>
      <c r="E157" s="7"/>
      <c r="F157" s="93"/>
      <c r="G157" s="7"/>
      <c r="H157" s="7"/>
      <c r="I157" s="23"/>
      <c r="J157" s="7"/>
      <c r="K157" s="7"/>
      <c r="L157" s="63"/>
      <c r="M157" s="7"/>
      <c r="N157" s="119"/>
      <c r="O157" s="115"/>
    </row>
    <row r="158" spans="2:15" x14ac:dyDescent="0.25">
      <c r="B158" s="115"/>
      <c r="C158" s="115"/>
      <c r="D158" s="115"/>
      <c r="E158" s="115"/>
      <c r="F158" s="115"/>
      <c r="G158" s="115"/>
      <c r="H158" s="115"/>
      <c r="I158" s="115"/>
      <c r="J158" s="115"/>
      <c r="K158" s="115"/>
      <c r="L158" s="115"/>
      <c r="M158" s="115"/>
      <c r="N158" s="119"/>
      <c r="O158" s="115"/>
    </row>
    <row r="159" spans="2:15" x14ac:dyDescent="0.25">
      <c r="B159" s="115"/>
      <c r="C159" s="115"/>
      <c r="D159" s="115"/>
      <c r="E159" s="115"/>
      <c r="F159" s="115"/>
      <c r="G159" s="115"/>
      <c r="H159" s="115"/>
      <c r="I159" s="115"/>
      <c r="J159" s="115"/>
      <c r="K159" s="115"/>
      <c r="L159" s="115"/>
      <c r="M159" s="115"/>
      <c r="N159" s="119"/>
      <c r="O159" s="115"/>
    </row>
    <row r="160" spans="2:15" x14ac:dyDescent="0.25">
      <c r="B160" s="115"/>
      <c r="C160" s="115"/>
      <c r="D160" s="115"/>
      <c r="E160" s="115"/>
      <c r="F160" s="115"/>
      <c r="G160" s="115"/>
      <c r="H160" s="115"/>
      <c r="I160" s="115"/>
      <c r="J160" s="115"/>
      <c r="K160" s="115"/>
      <c r="L160" s="115"/>
      <c r="M160" s="115"/>
      <c r="N160" s="119"/>
      <c r="O160" s="115"/>
    </row>
    <row r="161" spans="2:15" x14ac:dyDescent="0.25">
      <c r="B161" s="115"/>
      <c r="C161" s="115"/>
      <c r="D161" s="115"/>
      <c r="E161" s="115"/>
      <c r="F161" s="115"/>
      <c r="G161" s="115"/>
      <c r="H161" s="115"/>
      <c r="I161" s="115"/>
      <c r="J161" s="115"/>
      <c r="K161" s="115"/>
      <c r="L161" s="115"/>
      <c r="M161" s="115"/>
      <c r="N161" s="119"/>
      <c r="O161" s="115"/>
    </row>
    <row r="162" spans="2:15" x14ac:dyDescent="0.25">
      <c r="B162" s="115"/>
      <c r="C162" s="115"/>
      <c r="D162" s="115"/>
      <c r="E162" s="115"/>
      <c r="F162" s="115"/>
      <c r="G162" s="115"/>
      <c r="H162" s="115"/>
      <c r="I162" s="115"/>
      <c r="J162" s="115"/>
      <c r="K162" s="115"/>
      <c r="L162" s="115"/>
      <c r="M162" s="115"/>
      <c r="N162" s="119"/>
      <c r="O162" s="115"/>
    </row>
    <row r="163" spans="2:15" x14ac:dyDescent="0.25">
      <c r="B163" s="115"/>
      <c r="C163" s="115"/>
      <c r="D163" s="115"/>
      <c r="E163" s="115"/>
      <c r="F163" s="115"/>
      <c r="G163" s="115"/>
      <c r="H163" s="115"/>
      <c r="I163" s="115"/>
      <c r="J163" s="115"/>
      <c r="K163" s="115"/>
      <c r="L163" s="115"/>
      <c r="M163" s="115"/>
      <c r="N163" s="119"/>
      <c r="O163" s="115"/>
    </row>
    <row r="164" spans="2:15" x14ac:dyDescent="0.25">
      <c r="B164" s="115"/>
      <c r="C164" s="115"/>
      <c r="D164" s="115"/>
      <c r="E164" s="115"/>
      <c r="F164" s="115"/>
      <c r="G164" s="115"/>
      <c r="H164" s="115"/>
      <c r="I164" s="115"/>
      <c r="J164" s="115"/>
      <c r="K164" s="115"/>
      <c r="L164" s="115"/>
      <c r="M164" s="115"/>
      <c r="N164" s="119"/>
      <c r="O164" s="115"/>
    </row>
    <row r="165" spans="2:15" x14ac:dyDescent="0.25">
      <c r="B165" s="115"/>
      <c r="C165" s="115"/>
      <c r="D165" s="115"/>
      <c r="E165" s="115"/>
      <c r="F165" s="115"/>
      <c r="G165" s="115"/>
      <c r="H165" s="115"/>
      <c r="I165" s="115"/>
      <c r="J165" s="115"/>
      <c r="K165" s="115"/>
      <c r="L165" s="115"/>
      <c r="M165" s="115"/>
      <c r="N165" s="119"/>
      <c r="O165" s="115"/>
    </row>
    <row r="166" spans="2:15" x14ac:dyDescent="0.25">
      <c r="B166" s="115"/>
      <c r="C166" s="115"/>
      <c r="D166" s="115"/>
      <c r="E166" s="115"/>
      <c r="F166" s="115"/>
      <c r="G166" s="115"/>
      <c r="H166" s="115"/>
      <c r="I166" s="115"/>
      <c r="J166" s="115"/>
      <c r="K166" s="115"/>
      <c r="L166" s="115"/>
      <c r="M166" s="115"/>
      <c r="N166" s="119"/>
      <c r="O166" s="115"/>
    </row>
    <row r="167" spans="2:15" x14ac:dyDescent="0.25">
      <c r="B167" s="115"/>
      <c r="C167" s="115"/>
      <c r="D167" s="115"/>
      <c r="E167" s="115"/>
      <c r="F167" s="115"/>
      <c r="G167" s="115"/>
      <c r="H167" s="115"/>
      <c r="I167" s="115"/>
      <c r="J167" s="115"/>
      <c r="K167" s="115"/>
      <c r="L167" s="115"/>
      <c r="M167" s="115"/>
      <c r="N167" s="119"/>
      <c r="O167" s="115"/>
    </row>
    <row r="168" spans="2:15" x14ac:dyDescent="0.25">
      <c r="B168" s="115"/>
      <c r="C168" s="115"/>
      <c r="D168" s="115"/>
      <c r="E168" s="115"/>
      <c r="F168" s="115"/>
      <c r="G168" s="115"/>
      <c r="H168" s="115"/>
      <c r="I168" s="115"/>
      <c r="J168" s="115"/>
      <c r="K168" s="115"/>
      <c r="L168" s="115"/>
      <c r="M168" s="115"/>
      <c r="N168" s="119"/>
      <c r="O168" s="115"/>
    </row>
    <row r="169" spans="2:15" x14ac:dyDescent="0.25">
      <c r="B169" s="115"/>
      <c r="C169" s="115"/>
      <c r="D169" s="115"/>
      <c r="E169" s="115"/>
      <c r="F169" s="115"/>
      <c r="G169" s="115"/>
      <c r="H169" s="115"/>
      <c r="I169" s="115"/>
      <c r="J169" s="115"/>
      <c r="K169" s="115"/>
      <c r="L169" s="115"/>
      <c r="M169" s="115"/>
      <c r="N169" s="119"/>
      <c r="O169" s="115"/>
    </row>
  </sheetData>
  <sheetProtection algorithmName="SHA-512" hashValue="ieB+WzHatAB58I+fWBH3Jc/qfMzpmUzx/zHEDgKOrU0Blx3vsmNGNziZ2ceWK+cd91UsxdUKh6Pxr/lsw3B9aA==" saltValue="CDIKltwWC/q1T0i3qVhjvQ==" spinCount="100000" sheet="1" objects="1" scenario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169"/>
  <sheetViews>
    <sheetView workbookViewId="0">
      <selection activeCell="F65" sqref="F65"/>
    </sheetView>
  </sheetViews>
  <sheetFormatPr baseColWidth="10" defaultRowHeight="15" x14ac:dyDescent="0.25"/>
  <cols>
    <col min="1" max="1" width="3.85546875" style="89" customWidth="1"/>
    <col min="2" max="2" width="24.7109375" style="89" bestFit="1" customWidth="1"/>
    <col min="3" max="3" width="11.42578125" style="89"/>
    <col min="4" max="4" width="11.42578125" style="89" customWidth="1"/>
    <col min="5" max="13" width="11.42578125" style="89"/>
    <col min="14" max="14" width="11.42578125" style="117"/>
    <col min="15" max="15" width="21.85546875" style="89" customWidth="1"/>
    <col min="16" max="16384" width="11.42578125" style="89"/>
  </cols>
  <sheetData>
    <row r="1" spans="1:22" x14ac:dyDescent="0.25">
      <c r="A1" s="88" t="s">
        <v>95</v>
      </c>
      <c r="B1" s="7"/>
      <c r="C1" s="63"/>
      <c r="D1" s="63"/>
      <c r="E1" s="7"/>
      <c r="F1" s="63"/>
      <c r="G1" s="7"/>
      <c r="H1" s="7"/>
      <c r="I1" s="63"/>
      <c r="J1" s="7"/>
      <c r="K1" s="7"/>
      <c r="L1" s="63"/>
      <c r="M1" s="7"/>
      <c r="N1" s="60"/>
      <c r="O1" s="7"/>
      <c r="P1" s="7"/>
      <c r="Q1" s="7"/>
      <c r="R1" s="7"/>
      <c r="S1" s="7"/>
      <c r="T1" s="7"/>
      <c r="U1" s="7"/>
      <c r="V1" s="7"/>
    </row>
    <row r="2" spans="1:22" s="113" customFormat="1" x14ac:dyDescent="0.25">
      <c r="A2" s="112"/>
      <c r="B2" s="4"/>
      <c r="C2" s="5"/>
      <c r="D2" s="5"/>
      <c r="E2" s="4"/>
      <c r="F2" s="5"/>
      <c r="G2" s="4"/>
      <c r="H2" s="4"/>
      <c r="I2" s="5"/>
      <c r="J2" s="4"/>
      <c r="K2" s="4"/>
      <c r="L2" s="5"/>
      <c r="M2" s="4"/>
      <c r="N2" s="6"/>
      <c r="O2" s="4"/>
      <c r="P2" s="4"/>
      <c r="Q2" s="4"/>
      <c r="R2" s="4"/>
      <c r="S2" s="4"/>
      <c r="T2" s="4"/>
      <c r="U2" s="4"/>
      <c r="V2" s="4"/>
    </row>
    <row r="3" spans="1:22" x14ac:dyDescent="0.25">
      <c r="A3" s="7"/>
      <c r="B3" s="7"/>
      <c r="C3" s="63"/>
      <c r="D3" s="63"/>
      <c r="E3" s="7"/>
      <c r="F3" s="63"/>
      <c r="G3" s="7"/>
      <c r="H3" s="7"/>
      <c r="I3" s="63"/>
      <c r="J3" s="7"/>
      <c r="K3" s="7"/>
      <c r="L3" s="63"/>
      <c r="M3" s="7"/>
      <c r="N3" s="60"/>
      <c r="O3" s="7"/>
      <c r="P3" s="7"/>
      <c r="Q3" s="7"/>
      <c r="R3" s="7"/>
      <c r="S3" s="7"/>
      <c r="T3" s="7"/>
      <c r="U3" s="7"/>
      <c r="V3" s="7"/>
    </row>
    <row r="4" spans="1:22" x14ac:dyDescent="0.25">
      <c r="A4" s="90"/>
      <c r="B4" s="90" t="s">
        <v>6</v>
      </c>
      <c r="C4" s="90"/>
      <c r="D4" s="91"/>
      <c r="E4" s="90" t="s">
        <v>7</v>
      </c>
      <c r="F4" s="91"/>
      <c r="G4" s="90"/>
      <c r="H4" s="90" t="s">
        <v>84</v>
      </c>
      <c r="I4" s="91"/>
      <c r="J4" s="90"/>
      <c r="K4" s="90" t="s">
        <v>47</v>
      </c>
      <c r="L4" s="91"/>
      <c r="M4" s="90"/>
      <c r="N4" s="61"/>
      <c r="O4" s="121" t="s">
        <v>26</v>
      </c>
      <c r="P4" s="120">
        <f>C12</f>
        <v>500</v>
      </c>
      <c r="Q4" s="120"/>
      <c r="R4" s="7"/>
      <c r="S4" s="63"/>
      <c r="T4" s="63"/>
      <c r="U4" s="7"/>
      <c r="V4" s="63"/>
    </row>
    <row r="5" spans="1:22" x14ac:dyDescent="0.25">
      <c r="A5" s="7"/>
      <c r="B5" s="7"/>
      <c r="C5" s="63"/>
      <c r="D5" s="63"/>
      <c r="E5" s="7"/>
      <c r="F5" s="63"/>
      <c r="G5" s="7"/>
      <c r="H5" s="7"/>
      <c r="I5" s="63"/>
      <c r="J5" s="7"/>
      <c r="K5" s="7"/>
      <c r="L5" s="63"/>
      <c r="M5" s="7"/>
      <c r="N5" s="60"/>
      <c r="O5" s="121" t="s">
        <v>110</v>
      </c>
      <c r="P5" s="128">
        <f>C9/P4</f>
        <v>600</v>
      </c>
      <c r="Q5" s="120"/>
      <c r="R5" s="7"/>
      <c r="S5" s="7"/>
      <c r="T5" s="7"/>
      <c r="U5" s="7"/>
      <c r="V5" s="7"/>
    </row>
    <row r="6" spans="1:22" x14ac:dyDescent="0.25">
      <c r="A6" s="7"/>
      <c r="B6" s="90" t="s">
        <v>8</v>
      </c>
      <c r="C6" s="91"/>
      <c r="D6" s="63"/>
      <c r="E6" s="90" t="s">
        <v>9</v>
      </c>
      <c r="F6" s="91"/>
      <c r="G6" s="7"/>
      <c r="H6" s="90" t="s">
        <v>10</v>
      </c>
      <c r="I6" s="23"/>
      <c r="J6" s="7"/>
      <c r="K6" s="90" t="s">
        <v>11</v>
      </c>
      <c r="L6" s="91"/>
      <c r="M6" s="7"/>
      <c r="N6" s="60"/>
      <c r="O6" s="121"/>
      <c r="P6" s="103"/>
      <c r="Q6" s="103"/>
      <c r="R6" s="7"/>
      <c r="S6" s="23"/>
      <c r="T6" s="63"/>
      <c r="U6" s="7"/>
      <c r="V6" s="63"/>
    </row>
    <row r="7" spans="1:22" x14ac:dyDescent="0.25">
      <c r="A7" s="7"/>
      <c r="B7" s="89" t="s">
        <v>101</v>
      </c>
      <c r="C7" s="63" t="s">
        <v>111</v>
      </c>
      <c r="D7" s="63"/>
      <c r="E7" s="7" t="s">
        <v>85</v>
      </c>
      <c r="F7" s="109">
        <v>27.2</v>
      </c>
      <c r="G7" s="7"/>
      <c r="H7" s="7" t="s">
        <v>12</v>
      </c>
      <c r="I7" s="94">
        <v>0.02</v>
      </c>
      <c r="J7" s="7"/>
      <c r="K7" s="7" t="s">
        <v>13</v>
      </c>
      <c r="L7" s="95">
        <f>C15/0.3*C16</f>
        <v>1171.6666666666667</v>
      </c>
      <c r="M7" s="7"/>
      <c r="N7" s="60"/>
      <c r="O7" s="90"/>
      <c r="P7" s="122" t="s">
        <v>107</v>
      </c>
      <c r="Q7" s="122" t="s">
        <v>108</v>
      </c>
      <c r="R7" s="7"/>
      <c r="S7" s="23"/>
      <c r="T7" s="63"/>
      <c r="U7" s="7"/>
      <c r="V7" s="63"/>
    </row>
    <row r="8" spans="1:22" x14ac:dyDescent="0.25">
      <c r="A8" s="7"/>
      <c r="B8" s="7" t="s">
        <v>25</v>
      </c>
      <c r="C8" s="92">
        <v>2013</v>
      </c>
      <c r="D8" s="63"/>
      <c r="E8" s="7"/>
      <c r="F8" s="96"/>
      <c r="G8" s="7"/>
      <c r="H8" s="7" t="s">
        <v>15</v>
      </c>
      <c r="I8" s="97">
        <f>C14</f>
        <v>659.5</v>
      </c>
      <c r="J8" s="7"/>
      <c r="K8" s="7" t="s">
        <v>16</v>
      </c>
      <c r="L8" s="98">
        <v>2.2039999999999998E-3</v>
      </c>
      <c r="M8" s="7"/>
      <c r="N8" s="60"/>
      <c r="O8" s="121" t="s">
        <v>36</v>
      </c>
      <c r="P8" s="104">
        <f>F7/P4</f>
        <v>5.4399999999999997E-2</v>
      </c>
      <c r="Q8" s="104">
        <f>F7/P4</f>
        <v>5.4399999999999997E-2</v>
      </c>
      <c r="R8" s="7"/>
      <c r="S8" s="23"/>
      <c r="T8" s="63"/>
      <c r="U8" s="7"/>
      <c r="V8" s="63"/>
    </row>
    <row r="9" spans="1:22" x14ac:dyDescent="0.25">
      <c r="A9" s="7"/>
      <c r="B9" s="7" t="s">
        <v>78</v>
      </c>
      <c r="C9" s="99">
        <v>300000</v>
      </c>
      <c r="D9" s="63"/>
      <c r="E9" s="7"/>
      <c r="F9" s="23"/>
      <c r="G9" s="7"/>
      <c r="H9" s="7" t="s">
        <v>14</v>
      </c>
      <c r="I9" s="93">
        <f>I7*I8</f>
        <v>13.19</v>
      </c>
      <c r="J9" s="7"/>
      <c r="K9" s="7" t="s">
        <v>14</v>
      </c>
      <c r="L9" s="93">
        <f>L7*L8</f>
        <v>2.5823533333333333</v>
      </c>
      <c r="M9" s="7"/>
      <c r="N9" s="60"/>
      <c r="O9" s="121"/>
      <c r="P9" s="104"/>
      <c r="Q9" s="104"/>
      <c r="R9" s="30"/>
      <c r="S9" s="23"/>
      <c r="T9" s="63"/>
      <c r="U9" s="7"/>
      <c r="V9" s="63"/>
    </row>
    <row r="10" spans="1:22" x14ac:dyDescent="0.25">
      <c r="A10" s="7"/>
      <c r="D10" s="63"/>
      <c r="E10" s="7"/>
      <c r="F10" s="23"/>
      <c r="G10" s="7"/>
      <c r="J10" s="7"/>
      <c r="M10" s="7"/>
      <c r="N10" s="60"/>
      <c r="O10" s="121" t="s">
        <v>37</v>
      </c>
      <c r="P10" s="104">
        <f>F12/P4</f>
        <v>6.2799999999999995E-2</v>
      </c>
      <c r="Q10" s="104">
        <f>F12/P4</f>
        <v>6.2799999999999995E-2</v>
      </c>
      <c r="R10" s="106"/>
      <c r="S10" s="23"/>
      <c r="T10" s="63"/>
      <c r="U10" s="7"/>
      <c r="V10" s="63"/>
    </row>
    <row r="11" spans="1:22" x14ac:dyDescent="0.25">
      <c r="A11" s="7"/>
      <c r="B11" s="90" t="s">
        <v>86</v>
      </c>
      <c r="C11" s="63"/>
      <c r="D11" s="100"/>
      <c r="E11" s="90" t="s">
        <v>17</v>
      </c>
      <c r="F11" s="91"/>
      <c r="G11" s="7"/>
      <c r="H11" s="90" t="s">
        <v>18</v>
      </c>
      <c r="I11" s="23"/>
      <c r="J11" s="7"/>
      <c r="K11" s="90" t="s">
        <v>19</v>
      </c>
      <c r="L11" s="91"/>
      <c r="M11" s="7"/>
      <c r="N11" s="60"/>
      <c r="O11" s="121"/>
      <c r="P11" s="104"/>
      <c r="Q11" s="104"/>
      <c r="R11" s="106"/>
      <c r="S11" s="23"/>
      <c r="T11" s="63"/>
      <c r="U11" s="7"/>
      <c r="V11" s="63"/>
    </row>
    <row r="12" spans="1:22" x14ac:dyDescent="0.25">
      <c r="A12" s="134"/>
      <c r="B12" s="134" t="s">
        <v>83</v>
      </c>
      <c r="C12" s="123">
        <v>500</v>
      </c>
      <c r="D12" s="142"/>
      <c r="E12" s="134" t="s">
        <v>85</v>
      </c>
      <c r="F12" s="109">
        <v>31.4</v>
      </c>
      <c r="G12" s="7"/>
      <c r="H12" s="7" t="s">
        <v>12</v>
      </c>
      <c r="I12" s="94">
        <v>2.7E-2</v>
      </c>
      <c r="J12" s="7"/>
      <c r="K12" s="7" t="s">
        <v>13</v>
      </c>
      <c r="L12" s="95">
        <f>C15/0.6*C16</f>
        <v>585.83333333333337</v>
      </c>
      <c r="M12" s="7"/>
      <c r="N12" s="60"/>
      <c r="O12" s="121" t="s">
        <v>21</v>
      </c>
      <c r="P12" s="104">
        <f>F17/P4</f>
        <v>2.3800000000000002E-2</v>
      </c>
      <c r="Q12" s="104">
        <f>F17/P4</f>
        <v>2.3800000000000002E-2</v>
      </c>
      <c r="R12" s="106"/>
      <c r="S12" s="23"/>
      <c r="T12" s="63"/>
      <c r="U12" s="7"/>
      <c r="V12" s="63"/>
    </row>
    <row r="13" spans="1:22" x14ac:dyDescent="0.25">
      <c r="A13" s="7"/>
      <c r="B13" s="7" t="s">
        <v>20</v>
      </c>
      <c r="C13" s="123">
        <v>391</v>
      </c>
      <c r="D13" s="63"/>
      <c r="E13" s="7"/>
      <c r="F13" s="63"/>
      <c r="G13" s="7"/>
      <c r="H13" s="7" t="s">
        <v>15</v>
      </c>
      <c r="I13" s="97">
        <f>C13*0.85</f>
        <v>332.34999999999997</v>
      </c>
      <c r="J13" s="7"/>
      <c r="K13" s="7" t="s">
        <v>16</v>
      </c>
      <c r="L13" s="98">
        <v>3.0000000000000001E-3</v>
      </c>
      <c r="M13" s="7"/>
      <c r="N13" s="60"/>
      <c r="O13" s="121"/>
      <c r="P13" s="104"/>
      <c r="Q13" s="104"/>
      <c r="R13" s="7"/>
      <c r="S13" s="23"/>
      <c r="T13" s="63"/>
      <c r="U13" s="7"/>
      <c r="V13" s="63"/>
    </row>
    <row r="14" spans="1:22" x14ac:dyDescent="0.25">
      <c r="A14" s="7"/>
      <c r="B14" s="7" t="s">
        <v>98</v>
      </c>
      <c r="C14" s="123">
        <v>659.5</v>
      </c>
      <c r="D14" s="63"/>
      <c r="E14" s="7"/>
      <c r="F14" s="63"/>
      <c r="G14" s="7"/>
      <c r="H14" s="7" t="s">
        <v>14</v>
      </c>
      <c r="I14" s="93">
        <f>I12*I13</f>
        <v>8.9734499999999997</v>
      </c>
      <c r="J14" s="7"/>
      <c r="K14" s="7" t="s">
        <v>14</v>
      </c>
      <c r="L14" s="93">
        <f>L12*L13</f>
        <v>1.7575000000000001</v>
      </c>
      <c r="M14" s="7"/>
      <c r="N14" s="60"/>
      <c r="O14" s="121" t="s">
        <v>72</v>
      </c>
      <c r="P14" s="104">
        <f>F22/P4</f>
        <v>0.03</v>
      </c>
      <c r="Q14" s="104">
        <f>F22/P4</f>
        <v>0.03</v>
      </c>
      <c r="R14" s="7"/>
      <c r="S14" s="23"/>
      <c r="T14" s="63"/>
      <c r="U14" s="7"/>
      <c r="V14" s="63"/>
    </row>
    <row r="15" spans="1:22" x14ac:dyDescent="0.25">
      <c r="A15" s="7"/>
      <c r="B15" s="7" t="s">
        <v>99</v>
      </c>
      <c r="C15" s="125">
        <v>18.5</v>
      </c>
      <c r="D15" s="63"/>
      <c r="E15" s="90"/>
      <c r="F15" s="91"/>
      <c r="G15" s="7"/>
      <c r="H15" s="90"/>
      <c r="I15" s="23"/>
      <c r="J15" s="7"/>
      <c r="K15" s="90"/>
      <c r="L15" s="91"/>
      <c r="M15" s="7"/>
      <c r="N15" s="60"/>
      <c r="O15" s="121"/>
      <c r="P15" s="105"/>
      <c r="Q15" s="104"/>
      <c r="R15" s="7"/>
      <c r="S15" s="23"/>
      <c r="T15" s="63"/>
      <c r="U15" s="7"/>
      <c r="V15" s="63"/>
    </row>
    <row r="16" spans="1:22" x14ac:dyDescent="0.25">
      <c r="A16" s="7"/>
      <c r="B16" s="7" t="s">
        <v>100</v>
      </c>
      <c r="C16" s="125">
        <v>19</v>
      </c>
      <c r="D16" s="63"/>
      <c r="E16" s="90" t="s">
        <v>21</v>
      </c>
      <c r="F16" s="91"/>
      <c r="G16" s="7"/>
      <c r="H16" s="90" t="s">
        <v>24</v>
      </c>
      <c r="I16" s="23"/>
      <c r="J16" s="7"/>
      <c r="K16" s="90" t="s">
        <v>22</v>
      </c>
      <c r="L16" s="96"/>
      <c r="M16" s="7"/>
      <c r="N16" s="60"/>
      <c r="O16" s="121" t="s">
        <v>71</v>
      </c>
      <c r="P16" s="104">
        <f>F27/P4</f>
        <v>0.11976000000000001</v>
      </c>
      <c r="Q16" s="104">
        <f>F27/P4</f>
        <v>0.11976000000000001</v>
      </c>
      <c r="R16" s="7"/>
      <c r="S16" s="23"/>
      <c r="T16" s="63"/>
      <c r="U16" s="7"/>
      <c r="V16" s="63"/>
    </row>
    <row r="17" spans="1:22" x14ac:dyDescent="0.25">
      <c r="A17" s="7"/>
      <c r="B17" s="7" t="s">
        <v>120</v>
      </c>
      <c r="C17" s="130">
        <v>3</v>
      </c>
      <c r="D17" s="63"/>
      <c r="E17" s="7" t="s">
        <v>85</v>
      </c>
      <c r="F17" s="109">
        <v>11.9</v>
      </c>
      <c r="G17" s="7"/>
      <c r="H17" s="7" t="s">
        <v>12</v>
      </c>
      <c r="I17" s="94">
        <v>2.5000000000000001E-2</v>
      </c>
      <c r="J17" s="7"/>
      <c r="K17" s="7" t="s">
        <v>13</v>
      </c>
      <c r="L17" s="95">
        <f>C13*0.85/0.6</f>
        <v>553.91666666666663</v>
      </c>
      <c r="M17" s="7"/>
      <c r="N17" s="60"/>
      <c r="O17" s="121"/>
      <c r="P17" s="104"/>
      <c r="Q17" s="104"/>
      <c r="R17" s="7"/>
      <c r="S17" s="23"/>
      <c r="T17" s="63"/>
      <c r="U17" s="7"/>
      <c r="V17" s="63"/>
    </row>
    <row r="18" spans="1:22" x14ac:dyDescent="0.25">
      <c r="A18" s="7"/>
      <c r="B18" s="7"/>
      <c r="C18" s="23"/>
      <c r="D18" s="63"/>
      <c r="E18" s="7"/>
      <c r="F18" s="101"/>
      <c r="G18" s="7"/>
      <c r="H18" s="7" t="s">
        <v>15</v>
      </c>
      <c r="I18" s="97">
        <f>C13*0.85</f>
        <v>332.34999999999997</v>
      </c>
      <c r="J18" s="7"/>
      <c r="K18" s="7" t="s">
        <v>16</v>
      </c>
      <c r="L18" s="98">
        <v>1.5E-3</v>
      </c>
      <c r="M18" s="7"/>
      <c r="N18" s="60"/>
      <c r="O18" s="121" t="s">
        <v>53</v>
      </c>
      <c r="P18" s="107">
        <f>I8/P4</f>
        <v>1.319</v>
      </c>
      <c r="Q18" s="104">
        <f>I9/P4</f>
        <v>2.6380000000000001E-2</v>
      </c>
      <c r="R18" s="7"/>
      <c r="S18" s="23"/>
      <c r="T18" s="63"/>
      <c r="U18" s="7"/>
      <c r="V18" s="63"/>
    </row>
    <row r="19" spans="1:22" x14ac:dyDescent="0.25">
      <c r="A19" s="7"/>
      <c r="B19" s="90"/>
      <c r="C19" s="23"/>
      <c r="D19" s="63"/>
      <c r="E19" s="7"/>
      <c r="F19" s="23"/>
      <c r="G19" s="7"/>
      <c r="H19" s="7" t="s">
        <v>14</v>
      </c>
      <c r="I19" s="93">
        <f>I17*I18</f>
        <v>8.3087499999999999</v>
      </c>
      <c r="J19" s="7"/>
      <c r="K19" s="7" t="s">
        <v>14</v>
      </c>
      <c r="L19" s="93">
        <f>L17*L18</f>
        <v>0.83087499999999992</v>
      </c>
      <c r="M19" s="7"/>
      <c r="N19" s="60"/>
      <c r="O19" s="121"/>
      <c r="P19" s="107"/>
      <c r="Q19" s="104"/>
      <c r="R19" s="7"/>
      <c r="S19" s="23"/>
      <c r="T19" s="63"/>
      <c r="U19" s="7"/>
      <c r="V19" s="63"/>
    </row>
    <row r="20" spans="1:22" x14ac:dyDescent="0.25">
      <c r="A20" s="7"/>
      <c r="B20" s="90"/>
      <c r="C20" s="23"/>
      <c r="D20" s="63"/>
      <c r="E20" s="7"/>
      <c r="F20" s="23"/>
      <c r="G20" s="7"/>
      <c r="H20" s="7"/>
      <c r="I20" s="23"/>
      <c r="J20" s="7"/>
      <c r="K20" s="7"/>
      <c r="L20" s="23"/>
      <c r="M20" s="7"/>
      <c r="N20" s="60"/>
      <c r="O20" s="121" t="s">
        <v>38</v>
      </c>
      <c r="P20" s="107">
        <f>I13/P4</f>
        <v>0.66469999999999996</v>
      </c>
      <c r="Q20" s="104">
        <f>I14/P4</f>
        <v>1.7946899999999998E-2</v>
      </c>
      <c r="R20" s="7"/>
      <c r="S20" s="23"/>
      <c r="T20" s="63"/>
      <c r="U20" s="7"/>
      <c r="V20" s="63"/>
    </row>
    <row r="21" spans="1:22" x14ac:dyDescent="0.25">
      <c r="A21" s="7"/>
      <c r="B21" s="7"/>
      <c r="C21" s="23"/>
      <c r="D21" s="63"/>
      <c r="E21" s="90" t="s">
        <v>72</v>
      </c>
      <c r="F21" s="91"/>
      <c r="G21" s="7"/>
      <c r="H21" s="90" t="s">
        <v>97</v>
      </c>
      <c r="I21" s="23"/>
      <c r="J21" s="7"/>
      <c r="K21" s="7"/>
      <c r="L21" s="23"/>
      <c r="M21" s="7"/>
      <c r="N21" s="60"/>
      <c r="O21" s="121"/>
      <c r="P21" s="107"/>
      <c r="Q21" s="104"/>
      <c r="R21" s="7"/>
      <c r="S21" s="23"/>
      <c r="T21" s="63"/>
      <c r="U21" s="7"/>
      <c r="V21" s="63"/>
    </row>
    <row r="22" spans="1:22" x14ac:dyDescent="0.25">
      <c r="A22" s="7"/>
      <c r="B22" s="7"/>
      <c r="C22" s="23"/>
      <c r="D22" s="63"/>
      <c r="E22" s="7" t="s">
        <v>85</v>
      </c>
      <c r="F22" s="109">
        <f>C12*0.03</f>
        <v>15</v>
      </c>
      <c r="G22" s="7"/>
      <c r="H22" s="7" t="s">
        <v>12</v>
      </c>
      <c r="I22" s="94">
        <v>2.7E-2</v>
      </c>
      <c r="J22" s="7"/>
      <c r="K22" s="7"/>
      <c r="L22" s="102"/>
      <c r="M22" s="7"/>
      <c r="N22" s="60"/>
      <c r="O22" s="121" t="s">
        <v>39</v>
      </c>
      <c r="P22" s="107">
        <f>I18/P4</f>
        <v>0.66469999999999996</v>
      </c>
      <c r="Q22" s="104">
        <f>I19/P4</f>
        <v>1.66175E-2</v>
      </c>
      <c r="R22" s="7"/>
      <c r="S22" s="23"/>
      <c r="T22" s="63"/>
      <c r="U22" s="7"/>
      <c r="V22" s="63"/>
    </row>
    <row r="23" spans="1:22" x14ac:dyDescent="0.25">
      <c r="A23" s="7"/>
      <c r="B23" s="7"/>
      <c r="C23" s="63"/>
      <c r="D23" s="63"/>
      <c r="E23" s="7"/>
      <c r="F23" s="63"/>
      <c r="G23" s="7"/>
      <c r="H23" s="7" t="s">
        <v>15</v>
      </c>
      <c r="I23" s="97">
        <f>C12/C17*(C17-1)</f>
        <v>333.33333333333331</v>
      </c>
      <c r="J23" s="7"/>
      <c r="K23" s="7"/>
      <c r="L23" s="63"/>
      <c r="M23" s="7"/>
      <c r="N23" s="60"/>
      <c r="O23" s="121"/>
      <c r="P23" s="105"/>
      <c r="Q23" s="7"/>
      <c r="R23" s="7"/>
      <c r="S23" s="63"/>
      <c r="T23" s="63"/>
      <c r="U23" s="7"/>
      <c r="V23" s="63"/>
    </row>
    <row r="24" spans="1:22" x14ac:dyDescent="0.25">
      <c r="A24" s="7"/>
      <c r="B24" s="7"/>
      <c r="C24" s="63"/>
      <c r="D24" s="63"/>
      <c r="E24" s="90"/>
      <c r="F24" s="91"/>
      <c r="G24" s="7"/>
      <c r="H24" s="7" t="s">
        <v>14</v>
      </c>
      <c r="I24" s="93">
        <f>I22*I23</f>
        <v>9</v>
      </c>
      <c r="J24" s="7"/>
      <c r="K24" s="90"/>
      <c r="L24" s="63"/>
      <c r="M24" s="7"/>
      <c r="N24" s="60"/>
      <c r="O24" s="121" t="s">
        <v>50</v>
      </c>
      <c r="P24" s="107">
        <f>I23/P4</f>
        <v>0.66666666666666663</v>
      </c>
      <c r="Q24" s="104">
        <f>I24/P4</f>
        <v>1.7999999999999999E-2</v>
      </c>
      <c r="R24" s="7"/>
      <c r="S24" s="23"/>
      <c r="T24" s="63"/>
      <c r="U24" s="7"/>
      <c r="V24" s="63"/>
    </row>
    <row r="25" spans="1:22" x14ac:dyDescent="0.25">
      <c r="A25" s="7"/>
      <c r="B25" s="7"/>
      <c r="C25" s="63"/>
      <c r="D25" s="63"/>
      <c r="E25" s="3"/>
      <c r="F25" s="96"/>
      <c r="G25" s="7"/>
      <c r="H25" s="7"/>
      <c r="I25" s="23"/>
      <c r="J25" s="7"/>
      <c r="K25" s="7"/>
      <c r="L25" s="96"/>
      <c r="M25" s="7"/>
      <c r="N25" s="60"/>
      <c r="O25" s="121"/>
      <c r="P25" s="105"/>
      <c r="Q25" s="7"/>
      <c r="R25" s="7"/>
      <c r="S25" s="63"/>
      <c r="T25" s="63"/>
      <c r="U25" s="7"/>
      <c r="V25" s="7"/>
    </row>
    <row r="26" spans="1:22" x14ac:dyDescent="0.25">
      <c r="A26" s="7"/>
      <c r="B26" s="7"/>
      <c r="C26" s="63"/>
      <c r="D26" s="63"/>
      <c r="E26" s="90" t="s">
        <v>71</v>
      </c>
      <c r="F26" s="96"/>
      <c r="G26" s="7"/>
      <c r="H26" s="7"/>
      <c r="I26" s="23"/>
      <c r="J26" s="7"/>
      <c r="K26" s="7"/>
      <c r="L26" s="96"/>
      <c r="M26" s="7"/>
      <c r="N26" s="60"/>
      <c r="O26" s="121" t="s">
        <v>47</v>
      </c>
      <c r="P26" s="108">
        <f>(L7+L12+L17)/P4</f>
        <v>4.6228333333333333</v>
      </c>
      <c r="Q26" s="104">
        <f>(L9+L14+L19)/P4</f>
        <v>1.0341456666666665E-2</v>
      </c>
      <c r="R26" s="7"/>
      <c r="S26" s="23"/>
      <c r="T26" s="63"/>
      <c r="U26" s="7"/>
      <c r="V26" s="7"/>
    </row>
    <row r="27" spans="1:22" x14ac:dyDescent="0.25">
      <c r="A27" s="7"/>
      <c r="B27" s="7"/>
      <c r="C27" s="63"/>
      <c r="D27" s="63"/>
      <c r="E27" s="7" t="s">
        <v>85</v>
      </c>
      <c r="F27" s="109">
        <v>59.88</v>
      </c>
      <c r="G27" s="7"/>
      <c r="H27" s="7"/>
      <c r="I27" s="23"/>
      <c r="J27" s="7"/>
      <c r="K27" s="7"/>
      <c r="L27" s="63"/>
      <c r="M27" s="7"/>
      <c r="N27" s="60"/>
      <c r="O27" s="7"/>
      <c r="P27" s="7"/>
      <c r="Q27" s="7"/>
      <c r="S27" s="63"/>
      <c r="T27" s="63"/>
      <c r="U27" s="7"/>
      <c r="V27" s="7"/>
    </row>
    <row r="28" spans="1:22" s="113" customFormat="1" x14ac:dyDescent="0.25">
      <c r="A28" s="4"/>
      <c r="B28" s="4"/>
      <c r="C28" s="5"/>
      <c r="D28" s="5"/>
      <c r="E28" s="4"/>
      <c r="F28" s="114"/>
      <c r="G28" s="4"/>
      <c r="H28" s="4"/>
      <c r="I28" s="114"/>
      <c r="J28" s="4"/>
      <c r="K28" s="4"/>
      <c r="L28" s="5"/>
      <c r="M28" s="4"/>
      <c r="N28" s="6"/>
      <c r="O28" s="4"/>
      <c r="P28" s="4"/>
      <c r="Q28" s="4"/>
      <c r="R28" s="4"/>
      <c r="S28" s="4"/>
      <c r="T28" s="4"/>
      <c r="U28" s="4"/>
      <c r="V28" s="4"/>
    </row>
    <row r="29" spans="1:22" x14ac:dyDescent="0.25">
      <c r="A29" s="7"/>
      <c r="B29" s="7"/>
      <c r="C29" s="63"/>
      <c r="D29" s="63"/>
      <c r="E29" s="7"/>
      <c r="F29" s="23"/>
      <c r="G29" s="7"/>
      <c r="H29" s="7"/>
      <c r="I29" s="23"/>
      <c r="J29" s="7"/>
      <c r="K29" s="134"/>
      <c r="L29" s="23"/>
      <c r="M29" s="7"/>
      <c r="N29" s="60"/>
      <c r="O29" s="7"/>
      <c r="P29" s="7"/>
      <c r="Q29" s="7"/>
      <c r="R29" s="7"/>
      <c r="S29" s="7"/>
      <c r="T29" s="7"/>
      <c r="U29" s="7"/>
      <c r="V29" s="7"/>
    </row>
    <row r="30" spans="1:22" x14ac:dyDescent="0.25">
      <c r="A30" s="7"/>
      <c r="B30" s="90" t="s">
        <v>6</v>
      </c>
      <c r="C30" s="90"/>
      <c r="D30" s="91"/>
      <c r="E30" s="90" t="s">
        <v>7</v>
      </c>
      <c r="F30" s="91"/>
      <c r="G30" s="90"/>
      <c r="H30" s="90" t="s">
        <v>84</v>
      </c>
      <c r="I30" s="91"/>
      <c r="J30" s="90"/>
      <c r="K30" s="90" t="s">
        <v>47</v>
      </c>
      <c r="L30" s="91"/>
      <c r="M30" s="90"/>
      <c r="N30" s="60"/>
      <c r="O30" s="121" t="s">
        <v>26</v>
      </c>
      <c r="P30" s="120">
        <f>C38</f>
        <v>340</v>
      </c>
      <c r="Q30" s="120"/>
      <c r="R30" s="103"/>
      <c r="S30" s="7"/>
      <c r="T30" s="7"/>
      <c r="U30" s="7"/>
      <c r="V30" s="7"/>
    </row>
    <row r="31" spans="1:22" x14ac:dyDescent="0.25">
      <c r="A31" s="7"/>
      <c r="B31" s="7"/>
      <c r="C31" s="63"/>
      <c r="D31" s="63"/>
      <c r="E31" s="7"/>
      <c r="F31" s="63"/>
      <c r="G31" s="7"/>
      <c r="H31" s="7"/>
      <c r="I31" s="63"/>
      <c r="J31" s="7"/>
      <c r="K31" s="134"/>
      <c r="L31" s="63"/>
      <c r="M31" s="7"/>
      <c r="N31" s="60"/>
      <c r="O31" s="121" t="s">
        <v>110</v>
      </c>
      <c r="P31" s="128">
        <f>C35/P30</f>
        <v>823.52941176470586</v>
      </c>
      <c r="Q31" s="120"/>
      <c r="R31" s="103"/>
      <c r="S31" s="7"/>
      <c r="T31" s="7"/>
      <c r="U31" s="7"/>
      <c r="V31" s="7"/>
    </row>
    <row r="32" spans="1:22" x14ac:dyDescent="0.25">
      <c r="A32" s="7"/>
      <c r="B32" s="90" t="s">
        <v>8</v>
      </c>
      <c r="C32" s="91"/>
      <c r="D32" s="63"/>
      <c r="E32" s="90" t="s">
        <v>9</v>
      </c>
      <c r="F32" s="91"/>
      <c r="G32" s="7"/>
      <c r="H32" s="90" t="s">
        <v>10</v>
      </c>
      <c r="I32" s="23"/>
      <c r="J32" s="7"/>
      <c r="K32" s="90" t="s">
        <v>11</v>
      </c>
      <c r="L32" s="91"/>
      <c r="M32" s="7"/>
      <c r="N32" s="60"/>
      <c r="O32" s="121"/>
      <c r="P32" s="103"/>
      <c r="Q32" s="103"/>
      <c r="R32" s="7"/>
      <c r="S32" s="7"/>
      <c r="T32" s="7"/>
      <c r="U32" s="7"/>
      <c r="V32" s="7"/>
    </row>
    <row r="33" spans="1:22" x14ac:dyDescent="0.25">
      <c r="A33" s="7"/>
      <c r="B33" s="89" t="s">
        <v>101</v>
      </c>
      <c r="C33" s="63" t="s">
        <v>112</v>
      </c>
      <c r="D33" s="63"/>
      <c r="E33" s="7" t="s">
        <v>85</v>
      </c>
      <c r="F33" s="109">
        <v>31.4</v>
      </c>
      <c r="G33" s="7"/>
      <c r="H33" s="7" t="s">
        <v>12</v>
      </c>
      <c r="I33" s="94">
        <v>0.02</v>
      </c>
      <c r="J33" s="7"/>
      <c r="K33" s="134" t="s">
        <v>13</v>
      </c>
      <c r="L33" s="95">
        <f>C41/0.3*C42</f>
        <v>748.36666666666679</v>
      </c>
      <c r="M33" s="7"/>
      <c r="N33" s="60"/>
      <c r="O33" s="90"/>
      <c r="P33" s="122" t="s">
        <v>107</v>
      </c>
      <c r="Q33" s="122" t="s">
        <v>108</v>
      </c>
      <c r="R33" s="104"/>
      <c r="S33" s="104"/>
      <c r="T33" s="7"/>
      <c r="U33" s="7"/>
      <c r="V33" s="7"/>
    </row>
    <row r="34" spans="1:22" x14ac:dyDescent="0.25">
      <c r="A34" s="7"/>
      <c r="B34" s="7" t="s">
        <v>25</v>
      </c>
      <c r="C34" s="92">
        <v>2013</v>
      </c>
      <c r="D34" s="63"/>
      <c r="E34" s="7"/>
      <c r="F34" s="96"/>
      <c r="G34" s="7"/>
      <c r="H34" s="7" t="s">
        <v>15</v>
      </c>
      <c r="I34" s="97">
        <f>C40</f>
        <v>448.5</v>
      </c>
      <c r="J34" s="7"/>
      <c r="K34" s="7" t="s">
        <v>16</v>
      </c>
      <c r="L34" s="98">
        <v>2.2039999999999998E-3</v>
      </c>
      <c r="M34" s="7"/>
      <c r="N34" s="60"/>
      <c r="O34" s="121" t="s">
        <v>36</v>
      </c>
      <c r="P34" s="104">
        <f>F33/P30</f>
        <v>9.2352941176470582E-2</v>
      </c>
      <c r="Q34" s="104">
        <f>F33/P30</f>
        <v>9.2352941176470582E-2</v>
      </c>
      <c r="R34" s="104"/>
      <c r="S34" s="104"/>
      <c r="T34" s="7"/>
      <c r="U34" s="7"/>
      <c r="V34" s="7"/>
    </row>
    <row r="35" spans="1:22" x14ac:dyDescent="0.25">
      <c r="A35" s="7"/>
      <c r="B35" s="7" t="s">
        <v>78</v>
      </c>
      <c r="C35" s="99">
        <v>280000</v>
      </c>
      <c r="D35" s="63"/>
      <c r="E35" s="7"/>
      <c r="F35" s="23"/>
      <c r="G35" s="7"/>
      <c r="H35" s="7" t="s">
        <v>14</v>
      </c>
      <c r="I35" s="93">
        <f>I33*I34</f>
        <v>8.9700000000000006</v>
      </c>
      <c r="J35" s="7"/>
      <c r="K35" s="134" t="s">
        <v>14</v>
      </c>
      <c r="L35" s="93">
        <f>L33*L34</f>
        <v>1.6494001333333335</v>
      </c>
      <c r="M35" s="7"/>
      <c r="N35" s="60"/>
      <c r="O35" s="121"/>
      <c r="P35" s="104"/>
      <c r="Q35" s="104"/>
      <c r="R35" s="104"/>
      <c r="S35" s="104"/>
      <c r="T35" s="30"/>
      <c r="U35" s="30"/>
      <c r="V35" s="30"/>
    </row>
    <row r="36" spans="1:22" x14ac:dyDescent="0.25">
      <c r="A36" s="7"/>
      <c r="D36" s="63"/>
      <c r="E36" s="7"/>
      <c r="F36" s="23"/>
      <c r="G36" s="7"/>
      <c r="J36" s="7"/>
      <c r="M36" s="7"/>
      <c r="N36" s="60"/>
      <c r="O36" s="121" t="s">
        <v>37</v>
      </c>
      <c r="P36" s="104">
        <f>F38/P30</f>
        <v>0.15176470588235294</v>
      </c>
      <c r="Q36" s="104">
        <f>F38/P30</f>
        <v>0.15176470588235294</v>
      </c>
      <c r="R36" s="104"/>
      <c r="S36" s="104"/>
      <c r="T36" s="106"/>
      <c r="U36" s="106"/>
      <c r="V36" s="106"/>
    </row>
    <row r="37" spans="1:22" x14ac:dyDescent="0.25">
      <c r="A37" s="7"/>
      <c r="B37" s="90" t="s">
        <v>86</v>
      </c>
      <c r="C37" s="63"/>
      <c r="D37" s="100"/>
      <c r="E37" s="90" t="s">
        <v>17</v>
      </c>
      <c r="F37" s="91"/>
      <c r="G37" s="7"/>
      <c r="H37" s="90" t="s">
        <v>18</v>
      </c>
      <c r="I37" s="23"/>
      <c r="J37" s="134"/>
      <c r="K37" s="135" t="s">
        <v>19</v>
      </c>
      <c r="L37" s="91"/>
      <c r="M37" s="7"/>
      <c r="N37" s="60"/>
      <c r="O37" s="121"/>
      <c r="P37" s="104"/>
      <c r="Q37" s="104"/>
      <c r="R37" s="104"/>
      <c r="S37" s="104"/>
      <c r="T37" s="106"/>
      <c r="U37" s="106"/>
      <c r="V37" s="106"/>
    </row>
    <row r="38" spans="1:22" x14ac:dyDescent="0.25">
      <c r="A38" s="7"/>
      <c r="B38" s="7" t="s">
        <v>83</v>
      </c>
      <c r="C38" s="123">
        <v>340</v>
      </c>
      <c r="D38" s="63"/>
      <c r="E38" s="7" t="s">
        <v>85</v>
      </c>
      <c r="F38" s="109">
        <v>51.6</v>
      </c>
      <c r="G38" s="7"/>
      <c r="H38" s="7" t="s">
        <v>12</v>
      </c>
      <c r="I38" s="94">
        <v>2.7E-2</v>
      </c>
      <c r="J38" s="7"/>
      <c r="K38" s="7" t="s">
        <v>13</v>
      </c>
      <c r="L38" s="95">
        <f>C41/0.6*C42</f>
        <v>374.18333333333339</v>
      </c>
      <c r="M38" s="7"/>
      <c r="N38" s="60"/>
      <c r="O38" s="121" t="s">
        <v>21</v>
      </c>
      <c r="P38" s="104">
        <f>F43/P30</f>
        <v>0</v>
      </c>
      <c r="Q38" s="104">
        <f>F43/P30</f>
        <v>0</v>
      </c>
      <c r="R38" s="104"/>
      <c r="S38" s="104"/>
      <c r="T38" s="106"/>
      <c r="U38" s="106"/>
      <c r="V38" s="106"/>
    </row>
    <row r="39" spans="1:22" x14ac:dyDescent="0.25">
      <c r="A39" s="7"/>
      <c r="B39" s="7" t="s">
        <v>20</v>
      </c>
      <c r="C39" s="123">
        <v>416</v>
      </c>
      <c r="D39" s="63"/>
      <c r="E39" s="7"/>
      <c r="F39" s="63"/>
      <c r="G39" s="7"/>
      <c r="H39" s="7" t="s">
        <v>15</v>
      </c>
      <c r="I39" s="97">
        <f>C39*0.85</f>
        <v>353.59999999999997</v>
      </c>
      <c r="J39" s="134"/>
      <c r="K39" s="134" t="s">
        <v>16</v>
      </c>
      <c r="L39" s="98">
        <v>3.0000000000000001E-3</v>
      </c>
      <c r="M39" s="7"/>
      <c r="N39" s="60"/>
      <c r="O39" s="121"/>
      <c r="P39" s="104"/>
      <c r="Q39" s="104"/>
      <c r="R39" s="104"/>
      <c r="S39" s="104"/>
      <c r="T39" s="7"/>
      <c r="U39" s="7"/>
      <c r="V39" s="7"/>
    </row>
    <row r="40" spans="1:22" x14ac:dyDescent="0.25">
      <c r="A40" s="7"/>
      <c r="B40" s="7" t="s">
        <v>98</v>
      </c>
      <c r="C40" s="123">
        <v>448.5</v>
      </c>
      <c r="D40" s="63"/>
      <c r="E40" s="7"/>
      <c r="F40" s="63"/>
      <c r="G40" s="7"/>
      <c r="H40" s="7" t="s">
        <v>14</v>
      </c>
      <c r="I40" s="93">
        <f>I38*I39</f>
        <v>9.5471999999999984</v>
      </c>
      <c r="J40" s="7"/>
      <c r="K40" s="7" t="s">
        <v>14</v>
      </c>
      <c r="L40" s="93">
        <f>L38*L39</f>
        <v>1.1225500000000002</v>
      </c>
      <c r="M40" s="7"/>
      <c r="N40" s="60"/>
      <c r="O40" s="121" t="s">
        <v>72</v>
      </c>
      <c r="P40" s="104">
        <f>F48/P30</f>
        <v>0.03</v>
      </c>
      <c r="Q40" s="104">
        <f>F48/P30</f>
        <v>0.03</v>
      </c>
      <c r="R40" s="105"/>
      <c r="S40" s="104"/>
      <c r="T40" s="7"/>
      <c r="U40" s="7"/>
      <c r="V40" s="7"/>
    </row>
    <row r="41" spans="1:22" x14ac:dyDescent="0.25">
      <c r="A41" s="7"/>
      <c r="B41" s="7" t="s">
        <v>99</v>
      </c>
      <c r="C41" s="124">
        <v>15.7</v>
      </c>
      <c r="D41" s="63"/>
      <c r="E41" s="90"/>
      <c r="F41" s="91"/>
      <c r="G41" s="7"/>
      <c r="H41" s="90"/>
      <c r="I41" s="23"/>
      <c r="J41" s="134"/>
      <c r="K41" s="135"/>
      <c r="L41" s="91"/>
      <c r="M41" s="7"/>
      <c r="N41" s="60"/>
      <c r="O41" s="121"/>
      <c r="P41" s="105"/>
      <c r="Q41" s="104"/>
      <c r="R41" s="104"/>
      <c r="S41" s="104"/>
      <c r="T41" s="7"/>
      <c r="U41" s="7"/>
      <c r="V41" s="7"/>
    </row>
    <row r="42" spans="1:22" x14ac:dyDescent="0.25">
      <c r="A42" s="7"/>
      <c r="B42" s="7" t="s">
        <v>100</v>
      </c>
      <c r="C42" s="125">
        <v>14.3</v>
      </c>
      <c r="D42" s="63"/>
      <c r="E42" s="90" t="s">
        <v>21</v>
      </c>
      <c r="F42" s="91"/>
      <c r="G42" s="7"/>
      <c r="H42" s="90" t="s">
        <v>24</v>
      </c>
      <c r="I42" s="23"/>
      <c r="J42" s="7"/>
      <c r="K42" s="90" t="s">
        <v>22</v>
      </c>
      <c r="L42" s="96"/>
      <c r="M42" s="7"/>
      <c r="N42" s="60"/>
      <c r="O42" s="121" t="s">
        <v>71</v>
      </c>
      <c r="P42" s="104">
        <f>F53/P30</f>
        <v>0.1945294117647059</v>
      </c>
      <c r="Q42" s="104">
        <f>F53/P30</f>
        <v>0.1945294117647059</v>
      </c>
      <c r="R42" s="104"/>
      <c r="S42" s="104"/>
      <c r="T42" s="7"/>
      <c r="U42" s="7"/>
      <c r="V42" s="7"/>
    </row>
    <row r="43" spans="1:22" x14ac:dyDescent="0.25">
      <c r="A43" s="7"/>
      <c r="B43" s="7" t="s">
        <v>120</v>
      </c>
      <c r="C43" s="130">
        <v>3</v>
      </c>
      <c r="D43" s="63"/>
      <c r="E43" s="7" t="s">
        <v>85</v>
      </c>
      <c r="F43" s="109">
        <v>0</v>
      </c>
      <c r="G43" s="7"/>
      <c r="H43" s="7" t="s">
        <v>12</v>
      </c>
      <c r="I43" s="94">
        <v>2.5000000000000001E-2</v>
      </c>
      <c r="J43" s="7"/>
      <c r="K43" s="7" t="s">
        <v>13</v>
      </c>
      <c r="L43" s="95">
        <f>C39*0.85/0.6</f>
        <v>589.33333333333326</v>
      </c>
      <c r="M43" s="7"/>
      <c r="N43" s="60"/>
      <c r="O43" s="121"/>
      <c r="P43" s="104"/>
      <c r="Q43" s="104"/>
      <c r="R43" s="104"/>
      <c r="S43" s="104"/>
      <c r="T43" s="7"/>
      <c r="U43" s="7"/>
      <c r="V43" s="7"/>
    </row>
    <row r="44" spans="1:22" x14ac:dyDescent="0.25">
      <c r="A44" s="7"/>
      <c r="B44" s="7"/>
      <c r="C44" s="23"/>
      <c r="D44" s="63"/>
      <c r="E44" s="7"/>
      <c r="F44" s="101"/>
      <c r="G44" s="7"/>
      <c r="H44" s="7" t="s">
        <v>15</v>
      </c>
      <c r="I44" s="97">
        <f>C39*0.85</f>
        <v>353.59999999999997</v>
      </c>
      <c r="J44" s="7"/>
      <c r="K44" s="7" t="s">
        <v>16</v>
      </c>
      <c r="L44" s="98">
        <v>1.5E-3</v>
      </c>
      <c r="M44" s="7"/>
      <c r="N44" s="60"/>
      <c r="O44" s="121" t="s">
        <v>53</v>
      </c>
      <c r="P44" s="107">
        <f>I34/P30</f>
        <v>1.3191176470588235</v>
      </c>
      <c r="Q44" s="104">
        <f>I35/P30</f>
        <v>2.6382352941176471E-2</v>
      </c>
      <c r="R44" s="104"/>
      <c r="S44" s="104"/>
      <c r="T44" s="7"/>
      <c r="U44" s="7"/>
      <c r="V44" s="7"/>
    </row>
    <row r="45" spans="1:22" x14ac:dyDescent="0.25">
      <c r="A45" s="7"/>
      <c r="B45" s="90"/>
      <c r="C45" s="23"/>
      <c r="D45" s="63"/>
      <c r="E45" s="7"/>
      <c r="F45" s="23"/>
      <c r="G45" s="7"/>
      <c r="H45" s="7" t="s">
        <v>14</v>
      </c>
      <c r="I45" s="93">
        <f>I43*I44</f>
        <v>8.84</v>
      </c>
      <c r="J45" s="7"/>
      <c r="K45" s="134" t="s">
        <v>14</v>
      </c>
      <c r="L45" s="93">
        <f>L43*L44</f>
        <v>0.8839999999999999</v>
      </c>
      <c r="M45" s="7"/>
      <c r="N45" s="60"/>
      <c r="O45" s="121"/>
      <c r="P45" s="107"/>
      <c r="Q45" s="104"/>
      <c r="R45" s="104"/>
      <c r="S45" s="104"/>
      <c r="T45" s="7"/>
      <c r="U45" s="7"/>
      <c r="V45" s="7"/>
    </row>
    <row r="46" spans="1:22" x14ac:dyDescent="0.25">
      <c r="A46" s="7"/>
      <c r="B46" s="90"/>
      <c r="C46" s="23"/>
      <c r="D46" s="63"/>
      <c r="E46" s="7"/>
      <c r="F46" s="23"/>
      <c r="G46" s="7"/>
      <c r="H46" s="7"/>
      <c r="I46" s="23"/>
      <c r="J46" s="7"/>
      <c r="K46" s="7"/>
      <c r="L46" s="23"/>
      <c r="M46" s="7"/>
      <c r="N46" s="60"/>
      <c r="O46" s="121" t="s">
        <v>38</v>
      </c>
      <c r="P46" s="107">
        <f>I39/P30</f>
        <v>1.0399999999999998</v>
      </c>
      <c r="Q46" s="104">
        <f>I40/P30</f>
        <v>2.8079999999999994E-2</v>
      </c>
      <c r="R46" s="104"/>
      <c r="S46" s="104"/>
      <c r="T46" s="7"/>
      <c r="U46" s="7"/>
      <c r="V46" s="7"/>
    </row>
    <row r="47" spans="1:22" x14ac:dyDescent="0.25">
      <c r="A47" s="7"/>
      <c r="B47" s="7"/>
      <c r="C47" s="23"/>
      <c r="D47" s="63"/>
      <c r="E47" s="90" t="s">
        <v>72</v>
      </c>
      <c r="F47" s="91"/>
      <c r="G47" s="7"/>
      <c r="H47" s="90" t="s">
        <v>97</v>
      </c>
      <c r="I47" s="23"/>
      <c r="J47" s="7"/>
      <c r="K47" s="134"/>
      <c r="L47" s="23"/>
      <c r="M47" s="7"/>
      <c r="N47" s="60"/>
      <c r="O47" s="121"/>
      <c r="P47" s="107"/>
      <c r="Q47" s="104"/>
      <c r="R47" s="104"/>
      <c r="S47" s="104"/>
      <c r="T47" s="7"/>
      <c r="U47" s="7"/>
      <c r="V47" s="7"/>
    </row>
    <row r="48" spans="1:22" x14ac:dyDescent="0.25">
      <c r="A48" s="7"/>
      <c r="B48" s="7"/>
      <c r="C48" s="23"/>
      <c r="D48" s="63"/>
      <c r="E48" s="7" t="s">
        <v>85</v>
      </c>
      <c r="F48" s="109">
        <v>10.199999999999999</v>
      </c>
      <c r="G48" s="7"/>
      <c r="H48" s="7" t="s">
        <v>12</v>
      </c>
      <c r="I48" s="94">
        <v>2.7E-2</v>
      </c>
      <c r="J48" s="7"/>
      <c r="K48" s="7"/>
      <c r="L48" s="102"/>
      <c r="M48" s="7"/>
      <c r="N48" s="60"/>
      <c r="O48" s="121" t="s">
        <v>39</v>
      </c>
      <c r="P48" s="107">
        <f>I44/P30</f>
        <v>1.0399999999999998</v>
      </c>
      <c r="Q48" s="104">
        <f>I45/P30</f>
        <v>2.5999999999999999E-2</v>
      </c>
      <c r="R48" s="105"/>
      <c r="S48" s="7"/>
      <c r="T48" s="7"/>
      <c r="U48" s="7"/>
      <c r="V48" s="7"/>
    </row>
    <row r="49" spans="1:22" x14ac:dyDescent="0.25">
      <c r="A49" s="7"/>
      <c r="B49" s="7"/>
      <c r="C49" s="63"/>
      <c r="D49" s="63"/>
      <c r="E49" s="7"/>
      <c r="F49" s="63"/>
      <c r="G49" s="7"/>
      <c r="H49" s="7" t="s">
        <v>15</v>
      </c>
      <c r="I49" s="97">
        <f>C38/C43*(C43-1)</f>
        <v>226.66666666666666</v>
      </c>
      <c r="J49" s="7"/>
      <c r="K49" s="7"/>
      <c r="L49" s="63"/>
      <c r="M49" s="7"/>
      <c r="N49" s="60"/>
      <c r="O49" s="121"/>
      <c r="P49" s="105"/>
      <c r="Q49" s="7"/>
      <c r="R49" s="107"/>
      <c r="S49" s="104"/>
      <c r="T49" s="7"/>
      <c r="U49" s="7"/>
      <c r="V49" s="7"/>
    </row>
    <row r="50" spans="1:22" x14ac:dyDescent="0.25">
      <c r="A50" s="7"/>
      <c r="B50" s="7"/>
      <c r="C50" s="63"/>
      <c r="D50" s="63"/>
      <c r="E50" s="90"/>
      <c r="F50" s="91"/>
      <c r="G50" s="7"/>
      <c r="H50" s="7" t="s">
        <v>14</v>
      </c>
      <c r="I50" s="93">
        <f>I48*I49</f>
        <v>6.12</v>
      </c>
      <c r="J50" s="7"/>
      <c r="K50" s="90"/>
      <c r="L50" s="63"/>
      <c r="M50" s="7"/>
      <c r="N50" s="60"/>
      <c r="O50" s="121" t="s">
        <v>50</v>
      </c>
      <c r="P50" s="107">
        <f>I49/P30</f>
        <v>0.66666666666666663</v>
      </c>
      <c r="Q50" s="104">
        <f>I50/P30</f>
        <v>1.7999999999999999E-2</v>
      </c>
      <c r="R50" s="105"/>
      <c r="S50" s="7"/>
      <c r="T50" s="7"/>
      <c r="U50" s="7"/>
      <c r="V50" s="7"/>
    </row>
    <row r="51" spans="1:22" x14ac:dyDescent="0.25">
      <c r="A51" s="7"/>
      <c r="B51" s="7"/>
      <c r="C51" s="63"/>
      <c r="D51" s="63"/>
      <c r="E51" s="3"/>
      <c r="F51" s="96"/>
      <c r="G51" s="7"/>
      <c r="H51" s="7"/>
      <c r="I51" s="23"/>
      <c r="J51" s="7"/>
      <c r="K51" s="7"/>
      <c r="L51" s="96"/>
      <c r="M51" s="7"/>
      <c r="N51" s="60"/>
      <c r="O51" s="121"/>
      <c r="P51" s="105"/>
      <c r="Q51" s="7"/>
      <c r="R51" s="108"/>
      <c r="S51" s="104"/>
      <c r="T51" s="7"/>
      <c r="U51" s="7"/>
      <c r="V51" s="7"/>
    </row>
    <row r="52" spans="1:22" x14ac:dyDescent="0.25">
      <c r="A52" s="7"/>
      <c r="B52" s="7"/>
      <c r="C52" s="63"/>
      <c r="D52" s="63"/>
      <c r="E52" s="90" t="s">
        <v>71</v>
      </c>
      <c r="F52" s="96"/>
      <c r="G52" s="7"/>
      <c r="H52" s="7"/>
      <c r="I52" s="23"/>
      <c r="J52" s="7"/>
      <c r="K52" s="7"/>
      <c r="L52" s="96"/>
      <c r="M52" s="7"/>
      <c r="N52" s="60"/>
      <c r="O52" s="121" t="s">
        <v>47</v>
      </c>
      <c r="P52" s="108">
        <f>(L33+L38+L43)/P30</f>
        <v>5.034950980392157</v>
      </c>
      <c r="Q52" s="104">
        <f>(L35+L40+L45)/P30</f>
        <v>1.0752794509803923E-2</v>
      </c>
      <c r="R52" s="7"/>
      <c r="S52" s="7"/>
      <c r="T52" s="7"/>
      <c r="U52" s="7"/>
      <c r="V52" s="7"/>
    </row>
    <row r="53" spans="1:22" x14ac:dyDescent="0.25">
      <c r="B53" s="7"/>
      <c r="C53" s="63"/>
      <c r="D53" s="63"/>
      <c r="E53" s="7" t="s">
        <v>85</v>
      </c>
      <c r="F53" s="109">
        <v>66.14</v>
      </c>
      <c r="G53" s="7"/>
      <c r="H53" s="7"/>
      <c r="I53" s="23"/>
      <c r="J53" s="7"/>
      <c r="K53" s="7"/>
      <c r="L53" s="63"/>
      <c r="M53" s="7"/>
      <c r="O53" s="7"/>
      <c r="P53" s="7"/>
      <c r="Q53" s="7"/>
    </row>
    <row r="54" spans="1:22" s="113" customFormat="1" x14ac:dyDescent="0.25">
      <c r="N54" s="118"/>
    </row>
    <row r="56" spans="1:22" x14ac:dyDescent="0.25">
      <c r="B56" s="90" t="s">
        <v>6</v>
      </c>
      <c r="C56" s="90"/>
      <c r="D56" s="91"/>
      <c r="E56" s="90" t="s">
        <v>7</v>
      </c>
      <c r="F56" s="91"/>
      <c r="G56" s="90"/>
      <c r="H56" s="90" t="s">
        <v>84</v>
      </c>
      <c r="I56" s="91"/>
      <c r="J56" s="90"/>
      <c r="K56" s="90" t="s">
        <v>47</v>
      </c>
      <c r="L56" s="91"/>
      <c r="M56" s="90"/>
      <c r="O56" s="121" t="s">
        <v>26</v>
      </c>
      <c r="P56" s="120">
        <f>C64</f>
        <v>0</v>
      </c>
      <c r="Q56" s="120"/>
    </row>
    <row r="57" spans="1:22" x14ac:dyDescent="0.25">
      <c r="B57" s="7"/>
      <c r="C57" s="63"/>
      <c r="D57" s="63"/>
      <c r="E57" s="7"/>
      <c r="F57" s="63"/>
      <c r="G57" s="7"/>
      <c r="H57" s="7"/>
      <c r="I57" s="63"/>
      <c r="J57" s="7"/>
      <c r="K57" s="7"/>
      <c r="L57" s="63"/>
      <c r="M57" s="7"/>
      <c r="O57" s="121" t="s">
        <v>110</v>
      </c>
      <c r="P57" s="128" t="e">
        <f>C61/P56</f>
        <v>#DIV/0!</v>
      </c>
      <c r="Q57" s="120"/>
    </row>
    <row r="58" spans="1:22" x14ac:dyDescent="0.25">
      <c r="B58" s="90" t="s">
        <v>8</v>
      </c>
      <c r="C58" s="91"/>
      <c r="D58" s="63"/>
      <c r="E58" s="90" t="s">
        <v>9</v>
      </c>
      <c r="F58" s="91"/>
      <c r="G58" s="7"/>
      <c r="H58" s="90" t="s">
        <v>10</v>
      </c>
      <c r="I58" s="23"/>
      <c r="J58" s="7"/>
      <c r="K58" s="90" t="s">
        <v>11</v>
      </c>
      <c r="L58" s="91"/>
      <c r="M58" s="7"/>
      <c r="O58" s="121"/>
      <c r="P58" s="103"/>
      <c r="Q58" s="103"/>
    </row>
    <row r="59" spans="1:22" x14ac:dyDescent="0.25">
      <c r="B59" s="89" t="s">
        <v>101</v>
      </c>
      <c r="C59" s="63" t="s">
        <v>113</v>
      </c>
      <c r="D59" s="63"/>
      <c r="E59" s="7" t="s">
        <v>85</v>
      </c>
      <c r="F59" s="157"/>
      <c r="G59" s="7"/>
      <c r="H59" s="7" t="s">
        <v>12</v>
      </c>
      <c r="I59" s="94">
        <v>0.02</v>
      </c>
      <c r="J59" s="7"/>
      <c r="K59" s="7" t="s">
        <v>13</v>
      </c>
      <c r="L59" s="95">
        <f>C67/0.3*C68</f>
        <v>0</v>
      </c>
      <c r="M59" s="7"/>
      <c r="O59" s="90"/>
      <c r="P59" s="122" t="s">
        <v>107</v>
      </c>
      <c r="Q59" s="122" t="s">
        <v>108</v>
      </c>
    </row>
    <row r="60" spans="1:22" x14ac:dyDescent="0.25">
      <c r="B60" s="7" t="s">
        <v>25</v>
      </c>
      <c r="C60" s="158"/>
      <c r="D60" s="63"/>
      <c r="E60" s="7"/>
      <c r="F60" s="96"/>
      <c r="G60" s="7"/>
      <c r="H60" s="7" t="s">
        <v>15</v>
      </c>
      <c r="I60" s="97">
        <f>C66</f>
        <v>0</v>
      </c>
      <c r="J60" s="7"/>
      <c r="K60" s="7" t="s">
        <v>16</v>
      </c>
      <c r="L60" s="98">
        <v>2.2039999999999998E-3</v>
      </c>
      <c r="M60" s="7"/>
      <c r="O60" s="121" t="s">
        <v>36</v>
      </c>
      <c r="P60" s="104" t="e">
        <f>F59/P56</f>
        <v>#DIV/0!</v>
      </c>
      <c r="Q60" s="104" t="e">
        <f>F59/P56</f>
        <v>#DIV/0!</v>
      </c>
    </row>
    <row r="61" spans="1:22" x14ac:dyDescent="0.25">
      <c r="B61" s="7" t="s">
        <v>78</v>
      </c>
      <c r="C61" s="159"/>
      <c r="D61" s="63"/>
      <c r="E61" s="7"/>
      <c r="F61" s="23"/>
      <c r="G61" s="7"/>
      <c r="H61" s="7" t="s">
        <v>14</v>
      </c>
      <c r="I61" s="93">
        <f>I59*I60</f>
        <v>0</v>
      </c>
      <c r="J61" s="7"/>
      <c r="K61" s="7" t="s">
        <v>14</v>
      </c>
      <c r="L61" s="93">
        <f>L59*L60</f>
        <v>0</v>
      </c>
      <c r="M61" s="7"/>
      <c r="O61" s="121"/>
      <c r="P61" s="104"/>
      <c r="Q61" s="104"/>
    </row>
    <row r="62" spans="1:22" x14ac:dyDescent="0.25">
      <c r="D62" s="63"/>
      <c r="E62" s="7"/>
      <c r="F62" s="23"/>
      <c r="G62" s="7"/>
      <c r="J62" s="7"/>
      <c r="M62" s="7"/>
      <c r="O62" s="121" t="s">
        <v>37</v>
      </c>
      <c r="P62" s="104" t="e">
        <f>F64/P56</f>
        <v>#DIV/0!</v>
      </c>
      <c r="Q62" s="104" t="e">
        <f>F64/P56</f>
        <v>#DIV/0!</v>
      </c>
    </row>
    <row r="63" spans="1:22" x14ac:dyDescent="0.25">
      <c r="B63" s="90" t="s">
        <v>86</v>
      </c>
      <c r="C63" s="63"/>
      <c r="D63" s="100"/>
      <c r="E63" s="90" t="s">
        <v>17</v>
      </c>
      <c r="F63" s="91"/>
      <c r="G63" s="7"/>
      <c r="H63" s="90" t="s">
        <v>18</v>
      </c>
      <c r="I63" s="23"/>
      <c r="J63" s="7"/>
      <c r="K63" s="90" t="s">
        <v>19</v>
      </c>
      <c r="L63" s="91"/>
      <c r="M63" s="7"/>
      <c r="O63" s="121"/>
      <c r="P63" s="104"/>
      <c r="Q63" s="104"/>
    </row>
    <row r="64" spans="1:22" x14ac:dyDescent="0.25">
      <c r="B64" s="7" t="s">
        <v>83</v>
      </c>
      <c r="C64" s="160"/>
      <c r="D64" s="63"/>
      <c r="E64" s="7" t="s">
        <v>85</v>
      </c>
      <c r="F64" s="157"/>
      <c r="G64" s="7"/>
      <c r="H64" s="7" t="s">
        <v>12</v>
      </c>
      <c r="I64" s="94">
        <v>2.7E-2</v>
      </c>
      <c r="J64" s="7"/>
      <c r="K64" s="7" t="s">
        <v>13</v>
      </c>
      <c r="L64" s="95">
        <f>C67/0.6*C68</f>
        <v>0</v>
      </c>
      <c r="M64" s="7"/>
      <c r="O64" s="121" t="s">
        <v>21</v>
      </c>
      <c r="P64" s="104" t="e">
        <f>F69/P56</f>
        <v>#DIV/0!</v>
      </c>
      <c r="Q64" s="104" t="e">
        <f>F69/P56</f>
        <v>#DIV/0!</v>
      </c>
    </row>
    <row r="65" spans="2:17" x14ac:dyDescent="0.25">
      <c r="B65" s="7" t="s">
        <v>20</v>
      </c>
      <c r="C65" s="160"/>
      <c r="D65" s="63"/>
      <c r="E65" s="7"/>
      <c r="F65" s="63"/>
      <c r="G65" s="7"/>
      <c r="H65" s="7" t="s">
        <v>15</v>
      </c>
      <c r="I65" s="97">
        <f>C65*0.85</f>
        <v>0</v>
      </c>
      <c r="J65" s="7"/>
      <c r="K65" s="7" t="s">
        <v>16</v>
      </c>
      <c r="L65" s="98">
        <v>3.0000000000000001E-3</v>
      </c>
      <c r="M65" s="7"/>
      <c r="O65" s="121"/>
      <c r="P65" s="104"/>
      <c r="Q65" s="104"/>
    </row>
    <row r="66" spans="2:17" x14ac:dyDescent="0.25">
      <c r="B66" s="7" t="s">
        <v>98</v>
      </c>
      <c r="C66" s="160"/>
      <c r="D66" s="63"/>
      <c r="E66" s="7"/>
      <c r="F66" s="63"/>
      <c r="G66" s="7"/>
      <c r="H66" s="7" t="s">
        <v>14</v>
      </c>
      <c r="I66" s="93">
        <f>I64*I65</f>
        <v>0</v>
      </c>
      <c r="J66" s="7"/>
      <c r="K66" s="7" t="s">
        <v>14</v>
      </c>
      <c r="L66" s="93">
        <f>L64*L65</f>
        <v>0</v>
      </c>
      <c r="M66" s="7"/>
      <c r="O66" s="121" t="s">
        <v>72</v>
      </c>
      <c r="P66" s="104" t="e">
        <f>F74/P56</f>
        <v>#DIV/0!</v>
      </c>
      <c r="Q66" s="104" t="e">
        <f>F74/P56</f>
        <v>#DIV/0!</v>
      </c>
    </row>
    <row r="67" spans="2:17" x14ac:dyDescent="0.25">
      <c r="B67" s="7" t="s">
        <v>99</v>
      </c>
      <c r="C67" s="156"/>
      <c r="D67" s="63"/>
      <c r="E67" s="90"/>
      <c r="F67" s="91"/>
      <c r="G67" s="7"/>
      <c r="H67" s="90"/>
      <c r="I67" s="23"/>
      <c r="J67" s="7"/>
      <c r="K67" s="90"/>
      <c r="L67" s="91"/>
      <c r="M67" s="7"/>
      <c r="O67" s="121"/>
      <c r="P67" s="105"/>
      <c r="Q67" s="104"/>
    </row>
    <row r="68" spans="2:17" x14ac:dyDescent="0.25">
      <c r="B68" s="7" t="s">
        <v>100</v>
      </c>
      <c r="C68" s="161"/>
      <c r="D68" s="63"/>
      <c r="E68" s="90" t="s">
        <v>21</v>
      </c>
      <c r="F68" s="91"/>
      <c r="G68" s="7"/>
      <c r="H68" s="90" t="s">
        <v>24</v>
      </c>
      <c r="I68" s="23"/>
      <c r="J68" s="7"/>
      <c r="K68" s="90" t="s">
        <v>22</v>
      </c>
      <c r="L68" s="96"/>
      <c r="M68" s="7"/>
      <c r="O68" s="121" t="s">
        <v>71</v>
      </c>
      <c r="P68" s="104" t="e">
        <f>F79/P56</f>
        <v>#DIV/0!</v>
      </c>
      <c r="Q68" s="104" t="e">
        <f>F79/P56</f>
        <v>#DIV/0!</v>
      </c>
    </row>
    <row r="69" spans="2:17" x14ac:dyDescent="0.25">
      <c r="B69" s="7" t="s">
        <v>120</v>
      </c>
      <c r="C69" s="161"/>
      <c r="D69" s="63"/>
      <c r="E69" s="7" t="s">
        <v>85</v>
      </c>
      <c r="F69" s="157"/>
      <c r="G69" s="7"/>
      <c r="H69" s="7" t="s">
        <v>12</v>
      </c>
      <c r="I69" s="94">
        <v>2.5000000000000001E-2</v>
      </c>
      <c r="J69" s="7"/>
      <c r="K69" s="7" t="s">
        <v>13</v>
      </c>
      <c r="L69" s="95">
        <f>C65*0.85/0.6</f>
        <v>0</v>
      </c>
      <c r="M69" s="7"/>
      <c r="O69" s="121"/>
      <c r="P69" s="104"/>
      <c r="Q69" s="104"/>
    </row>
    <row r="70" spans="2:17" x14ac:dyDescent="0.25">
      <c r="B70" s="7"/>
      <c r="C70" s="23"/>
      <c r="D70" s="63"/>
      <c r="E70" s="7"/>
      <c r="F70" s="101"/>
      <c r="G70" s="7"/>
      <c r="H70" s="7" t="s">
        <v>15</v>
      </c>
      <c r="I70" s="97">
        <f>C65*0.85</f>
        <v>0</v>
      </c>
      <c r="J70" s="7"/>
      <c r="K70" s="7" t="s">
        <v>16</v>
      </c>
      <c r="L70" s="98">
        <v>1.5E-3</v>
      </c>
      <c r="M70" s="7"/>
      <c r="O70" s="121" t="s">
        <v>53</v>
      </c>
      <c r="P70" s="107" t="e">
        <f>I60/P56</f>
        <v>#DIV/0!</v>
      </c>
      <c r="Q70" s="104" t="e">
        <f>I61/P56</f>
        <v>#DIV/0!</v>
      </c>
    </row>
    <row r="71" spans="2:17" x14ac:dyDescent="0.25">
      <c r="B71" s="90"/>
      <c r="C71" s="23"/>
      <c r="D71" s="63"/>
      <c r="E71" s="7"/>
      <c r="F71" s="23"/>
      <c r="G71" s="7"/>
      <c r="H71" s="7" t="s">
        <v>14</v>
      </c>
      <c r="I71" s="93">
        <f>I69*I70</f>
        <v>0</v>
      </c>
      <c r="J71" s="7"/>
      <c r="K71" s="7" t="s">
        <v>14</v>
      </c>
      <c r="L71" s="93">
        <f>L69*L70</f>
        <v>0</v>
      </c>
      <c r="M71" s="7"/>
      <c r="O71" s="121"/>
      <c r="P71" s="107"/>
      <c r="Q71" s="104"/>
    </row>
    <row r="72" spans="2:17" x14ac:dyDescent="0.25">
      <c r="B72" s="90"/>
      <c r="C72" s="23"/>
      <c r="D72" s="63"/>
      <c r="E72" s="7"/>
      <c r="F72" s="23"/>
      <c r="G72" s="7"/>
      <c r="H72" s="7"/>
      <c r="I72" s="23"/>
      <c r="J72" s="7"/>
      <c r="K72" s="7"/>
      <c r="L72" s="23"/>
      <c r="M72" s="7"/>
      <c r="O72" s="121" t="s">
        <v>38</v>
      </c>
      <c r="P72" s="107" t="e">
        <f>I65/P56</f>
        <v>#DIV/0!</v>
      </c>
      <c r="Q72" s="104" t="e">
        <f>I66/P56</f>
        <v>#DIV/0!</v>
      </c>
    </row>
    <row r="73" spans="2:17" x14ac:dyDescent="0.25">
      <c r="B73" s="7"/>
      <c r="C73" s="23"/>
      <c r="D73" s="63"/>
      <c r="E73" s="90" t="s">
        <v>72</v>
      </c>
      <c r="F73" s="91"/>
      <c r="G73" s="7"/>
      <c r="H73" s="90" t="s">
        <v>97</v>
      </c>
      <c r="I73" s="23"/>
      <c r="J73" s="7"/>
      <c r="K73" s="7"/>
      <c r="L73" s="23"/>
      <c r="M73" s="7"/>
      <c r="O73" s="121"/>
      <c r="P73" s="107"/>
      <c r="Q73" s="104"/>
    </row>
    <row r="74" spans="2:17" x14ac:dyDescent="0.25">
      <c r="B74" s="7"/>
      <c r="C74" s="23"/>
      <c r="D74" s="63"/>
      <c r="E74" s="7" t="s">
        <v>85</v>
      </c>
      <c r="F74" s="157">
        <f>C64*0.03</f>
        <v>0</v>
      </c>
      <c r="G74" s="7"/>
      <c r="H74" s="7" t="s">
        <v>12</v>
      </c>
      <c r="I74" s="94">
        <v>2.7E-2</v>
      </c>
      <c r="J74" s="7"/>
      <c r="K74" s="7"/>
      <c r="L74" s="102"/>
      <c r="M74" s="7"/>
      <c r="O74" s="121" t="s">
        <v>39</v>
      </c>
      <c r="P74" s="107" t="e">
        <f>I70/P56</f>
        <v>#DIV/0!</v>
      </c>
      <c r="Q74" s="104" t="e">
        <f>I71/P56</f>
        <v>#DIV/0!</v>
      </c>
    </row>
    <row r="75" spans="2:17" x14ac:dyDescent="0.25">
      <c r="B75" s="7"/>
      <c r="C75" s="63"/>
      <c r="D75" s="63"/>
      <c r="E75" s="7"/>
      <c r="F75" s="63"/>
      <c r="G75" s="7"/>
      <c r="H75" s="7" t="s">
        <v>15</v>
      </c>
      <c r="I75" s="97" t="e">
        <f>C64/C69*(C69-1)</f>
        <v>#DIV/0!</v>
      </c>
      <c r="J75" s="7"/>
      <c r="K75" s="7"/>
      <c r="L75" s="63"/>
      <c r="M75" s="7"/>
      <c r="O75" s="121"/>
      <c r="P75" s="105"/>
      <c r="Q75" s="7"/>
    </row>
    <row r="76" spans="2:17" x14ac:dyDescent="0.25">
      <c r="B76" s="7"/>
      <c r="C76" s="63"/>
      <c r="D76" s="63"/>
      <c r="E76" s="90"/>
      <c r="F76" s="91"/>
      <c r="G76" s="7"/>
      <c r="H76" s="7" t="s">
        <v>14</v>
      </c>
      <c r="I76" s="93" t="e">
        <f>I74*I75</f>
        <v>#DIV/0!</v>
      </c>
      <c r="J76" s="7"/>
      <c r="K76" s="90"/>
      <c r="L76" s="63"/>
      <c r="M76" s="7"/>
      <c r="O76" s="121" t="s">
        <v>50</v>
      </c>
      <c r="P76" s="107" t="e">
        <f>I75/P56</f>
        <v>#DIV/0!</v>
      </c>
      <c r="Q76" s="104" t="e">
        <f>I76/P56</f>
        <v>#DIV/0!</v>
      </c>
    </row>
    <row r="77" spans="2:17" x14ac:dyDescent="0.25">
      <c r="B77" s="7"/>
      <c r="C77" s="63"/>
      <c r="D77" s="63"/>
      <c r="E77" s="3"/>
      <c r="F77" s="96"/>
      <c r="G77" s="7"/>
      <c r="H77" s="7"/>
      <c r="I77" s="23"/>
      <c r="J77" s="7"/>
      <c r="K77" s="7"/>
      <c r="L77" s="96"/>
      <c r="M77" s="7"/>
      <c r="O77" s="121"/>
      <c r="P77" s="105"/>
      <c r="Q77" s="7"/>
    </row>
    <row r="78" spans="2:17" x14ac:dyDescent="0.25">
      <c r="B78" s="7"/>
      <c r="C78" s="63"/>
      <c r="D78" s="63"/>
      <c r="E78" s="90" t="s">
        <v>71</v>
      </c>
      <c r="F78" s="96"/>
      <c r="G78" s="7"/>
      <c r="H78" s="7"/>
      <c r="I78" s="23"/>
      <c r="J78" s="7"/>
      <c r="K78" s="7"/>
      <c r="L78" s="96"/>
      <c r="M78" s="7"/>
      <c r="O78" s="121" t="s">
        <v>47</v>
      </c>
      <c r="P78" s="108" t="e">
        <f>(L59+L64+L69)/P56</f>
        <v>#DIV/0!</v>
      </c>
      <c r="Q78" s="104" t="e">
        <f>(L61+L66+L71)/P56</f>
        <v>#DIV/0!</v>
      </c>
    </row>
    <row r="79" spans="2:17" x14ac:dyDescent="0.25">
      <c r="B79" s="7"/>
      <c r="C79" s="63"/>
      <c r="D79" s="63"/>
      <c r="E79" s="7" t="s">
        <v>85</v>
      </c>
      <c r="F79" s="157">
        <f>C64*0.15</f>
        <v>0</v>
      </c>
      <c r="G79" s="7"/>
      <c r="H79" s="7"/>
      <c r="I79" s="23"/>
      <c r="J79" s="7"/>
      <c r="K79" s="7"/>
      <c r="L79" s="63"/>
      <c r="M79" s="7"/>
    </row>
    <row r="80" spans="2:17" s="113" customFormat="1" x14ac:dyDescent="0.25">
      <c r="N80" s="118"/>
    </row>
    <row r="82" spans="2:17" x14ac:dyDescent="0.25">
      <c r="B82" s="90" t="s">
        <v>6</v>
      </c>
      <c r="C82" s="90"/>
      <c r="D82" s="91"/>
      <c r="E82" s="90" t="s">
        <v>7</v>
      </c>
      <c r="F82" s="91"/>
      <c r="G82" s="90"/>
      <c r="H82" s="90" t="s">
        <v>84</v>
      </c>
      <c r="I82" s="91"/>
      <c r="J82" s="90"/>
      <c r="K82" s="90" t="s">
        <v>47</v>
      </c>
      <c r="L82" s="91"/>
      <c r="M82" s="90"/>
      <c r="O82" s="121" t="s">
        <v>26</v>
      </c>
      <c r="P82" s="120">
        <f>C90</f>
        <v>0</v>
      </c>
      <c r="Q82" s="120"/>
    </row>
    <row r="83" spans="2:17" x14ac:dyDescent="0.25">
      <c r="B83" s="7"/>
      <c r="C83" s="63"/>
      <c r="D83" s="63"/>
      <c r="E83" s="7"/>
      <c r="F83" s="63"/>
      <c r="G83" s="7"/>
      <c r="H83" s="7"/>
      <c r="I83" s="63"/>
      <c r="J83" s="7"/>
      <c r="K83" s="7"/>
      <c r="L83" s="63"/>
      <c r="M83" s="7"/>
      <c r="O83" s="121" t="s">
        <v>110</v>
      </c>
      <c r="P83" s="128" t="e">
        <f>C87/P82</f>
        <v>#DIV/0!</v>
      </c>
      <c r="Q83" s="120"/>
    </row>
    <row r="84" spans="2:17" x14ac:dyDescent="0.25">
      <c r="B84" s="90" t="s">
        <v>8</v>
      </c>
      <c r="C84" s="91"/>
      <c r="D84" s="63"/>
      <c r="E84" s="90" t="s">
        <v>9</v>
      </c>
      <c r="F84" s="91"/>
      <c r="G84" s="7"/>
      <c r="H84" s="90" t="s">
        <v>10</v>
      </c>
      <c r="I84" s="23"/>
      <c r="J84" s="7"/>
      <c r="K84" s="90" t="s">
        <v>11</v>
      </c>
      <c r="L84" s="91"/>
      <c r="M84" s="7"/>
      <c r="O84" s="121"/>
      <c r="P84" s="103"/>
      <c r="Q84" s="103"/>
    </row>
    <row r="85" spans="2:17" x14ac:dyDescent="0.25">
      <c r="B85" s="89" t="s">
        <v>101</v>
      </c>
      <c r="C85" s="63" t="s">
        <v>114</v>
      </c>
      <c r="D85" s="63"/>
      <c r="E85" s="7" t="s">
        <v>85</v>
      </c>
      <c r="F85" s="157"/>
      <c r="G85" s="7"/>
      <c r="H85" s="7" t="s">
        <v>12</v>
      </c>
      <c r="I85" s="94">
        <v>0.02</v>
      </c>
      <c r="J85" s="7"/>
      <c r="K85" s="7" t="s">
        <v>13</v>
      </c>
      <c r="L85" s="95">
        <f>C93/0.3*C94</f>
        <v>0</v>
      </c>
      <c r="M85" s="7"/>
      <c r="O85" s="90"/>
      <c r="P85" s="122" t="s">
        <v>107</v>
      </c>
      <c r="Q85" s="122" t="s">
        <v>108</v>
      </c>
    </row>
    <row r="86" spans="2:17" x14ac:dyDescent="0.25">
      <c r="B86" s="7" t="s">
        <v>25</v>
      </c>
      <c r="C86" s="158"/>
      <c r="D86" s="63"/>
      <c r="E86" s="7"/>
      <c r="F86" s="96"/>
      <c r="G86" s="7"/>
      <c r="H86" s="7" t="s">
        <v>15</v>
      </c>
      <c r="I86" s="97">
        <f>C92</f>
        <v>0</v>
      </c>
      <c r="J86" s="7"/>
      <c r="K86" s="7" t="s">
        <v>16</v>
      </c>
      <c r="L86" s="98">
        <v>2.2039999999999998E-3</v>
      </c>
      <c r="M86" s="7"/>
      <c r="O86" s="121" t="s">
        <v>36</v>
      </c>
      <c r="P86" s="104" t="e">
        <f>F85/P82</f>
        <v>#DIV/0!</v>
      </c>
      <c r="Q86" s="104" t="e">
        <f>F85/P82</f>
        <v>#DIV/0!</v>
      </c>
    </row>
    <row r="87" spans="2:17" x14ac:dyDescent="0.25">
      <c r="B87" s="7" t="s">
        <v>78</v>
      </c>
      <c r="C87" s="159"/>
      <c r="D87" s="63"/>
      <c r="E87" s="7"/>
      <c r="F87" s="23"/>
      <c r="G87" s="7"/>
      <c r="H87" s="7" t="s">
        <v>14</v>
      </c>
      <c r="I87" s="93">
        <f>I85*I86</f>
        <v>0</v>
      </c>
      <c r="J87" s="7"/>
      <c r="K87" s="7" t="s">
        <v>14</v>
      </c>
      <c r="L87" s="93">
        <f>L85*L86</f>
        <v>0</v>
      </c>
      <c r="M87" s="7"/>
      <c r="O87" s="121"/>
      <c r="P87" s="104"/>
      <c r="Q87" s="104"/>
    </row>
    <row r="88" spans="2:17" x14ac:dyDescent="0.25">
      <c r="D88" s="63"/>
      <c r="E88" s="7"/>
      <c r="F88" s="23"/>
      <c r="G88" s="7"/>
      <c r="J88" s="7"/>
      <c r="M88" s="7"/>
      <c r="O88" s="121" t="s">
        <v>37</v>
      </c>
      <c r="P88" s="104" t="e">
        <f>F90/P82</f>
        <v>#DIV/0!</v>
      </c>
      <c r="Q88" s="104" t="e">
        <f>F90/P82</f>
        <v>#DIV/0!</v>
      </c>
    </row>
    <row r="89" spans="2:17" x14ac:dyDescent="0.25">
      <c r="B89" s="90" t="s">
        <v>86</v>
      </c>
      <c r="C89" s="63"/>
      <c r="D89" s="100"/>
      <c r="E89" s="90" t="s">
        <v>17</v>
      </c>
      <c r="F89" s="91"/>
      <c r="G89" s="7"/>
      <c r="H89" s="90" t="s">
        <v>18</v>
      </c>
      <c r="I89" s="23"/>
      <c r="J89" s="7"/>
      <c r="K89" s="90" t="s">
        <v>19</v>
      </c>
      <c r="L89" s="91"/>
      <c r="M89" s="7"/>
      <c r="O89" s="121"/>
      <c r="P89" s="104"/>
      <c r="Q89" s="104"/>
    </row>
    <row r="90" spans="2:17" x14ac:dyDescent="0.25">
      <c r="B90" s="7" t="s">
        <v>83</v>
      </c>
      <c r="C90" s="160"/>
      <c r="D90" s="63"/>
      <c r="E90" s="7" t="s">
        <v>85</v>
      </c>
      <c r="F90" s="157"/>
      <c r="G90" s="7"/>
      <c r="H90" s="7" t="s">
        <v>12</v>
      </c>
      <c r="I90" s="94">
        <v>2.7E-2</v>
      </c>
      <c r="J90" s="7"/>
      <c r="K90" s="7" t="s">
        <v>13</v>
      </c>
      <c r="L90" s="95">
        <f>C93/0.6*C94</f>
        <v>0</v>
      </c>
      <c r="M90" s="7"/>
      <c r="O90" s="121" t="s">
        <v>21</v>
      </c>
      <c r="P90" s="104" t="e">
        <f>F95/P82</f>
        <v>#DIV/0!</v>
      </c>
      <c r="Q90" s="104" t="e">
        <f>F95/P82</f>
        <v>#DIV/0!</v>
      </c>
    </row>
    <row r="91" spans="2:17" x14ac:dyDescent="0.25">
      <c r="B91" s="7" t="s">
        <v>20</v>
      </c>
      <c r="C91" s="160"/>
      <c r="D91" s="63"/>
      <c r="E91" s="7"/>
      <c r="F91" s="63"/>
      <c r="G91" s="7"/>
      <c r="H91" s="7" t="s">
        <v>15</v>
      </c>
      <c r="I91" s="97">
        <f>C91*0.85</f>
        <v>0</v>
      </c>
      <c r="J91" s="7"/>
      <c r="K91" s="7" t="s">
        <v>16</v>
      </c>
      <c r="L91" s="98">
        <v>3.0000000000000001E-3</v>
      </c>
      <c r="M91" s="7"/>
      <c r="O91" s="121"/>
      <c r="P91" s="104"/>
      <c r="Q91" s="104"/>
    </row>
    <row r="92" spans="2:17" x14ac:dyDescent="0.25">
      <c r="B92" s="7" t="s">
        <v>98</v>
      </c>
      <c r="C92" s="160"/>
      <c r="D92" s="63"/>
      <c r="E92" s="7"/>
      <c r="F92" s="63"/>
      <c r="G92" s="7"/>
      <c r="H92" s="7" t="s">
        <v>14</v>
      </c>
      <c r="I92" s="93">
        <f>I90*I91</f>
        <v>0</v>
      </c>
      <c r="J92" s="7"/>
      <c r="K92" s="7" t="s">
        <v>14</v>
      </c>
      <c r="L92" s="93">
        <f>L90*L91</f>
        <v>0</v>
      </c>
      <c r="M92" s="7"/>
      <c r="O92" s="121" t="s">
        <v>72</v>
      </c>
      <c r="P92" s="104" t="e">
        <f>F100/P82</f>
        <v>#DIV/0!</v>
      </c>
      <c r="Q92" s="104" t="e">
        <f>F100/P82</f>
        <v>#DIV/0!</v>
      </c>
    </row>
    <row r="93" spans="2:17" x14ac:dyDescent="0.25">
      <c r="B93" s="7" t="s">
        <v>99</v>
      </c>
      <c r="C93" s="156"/>
      <c r="D93" s="63"/>
      <c r="E93" s="90"/>
      <c r="F93" s="91"/>
      <c r="G93" s="7"/>
      <c r="H93" s="90"/>
      <c r="I93" s="23"/>
      <c r="J93" s="7"/>
      <c r="K93" s="90"/>
      <c r="L93" s="91"/>
      <c r="M93" s="7"/>
      <c r="O93" s="121"/>
      <c r="P93" s="105"/>
      <c r="Q93" s="104"/>
    </row>
    <row r="94" spans="2:17" x14ac:dyDescent="0.25">
      <c r="B94" s="7" t="s">
        <v>100</v>
      </c>
      <c r="C94" s="161"/>
      <c r="D94" s="63"/>
      <c r="E94" s="90" t="s">
        <v>21</v>
      </c>
      <c r="F94" s="91"/>
      <c r="G94" s="7"/>
      <c r="H94" s="90" t="s">
        <v>24</v>
      </c>
      <c r="I94" s="23"/>
      <c r="J94" s="7"/>
      <c r="K94" s="90" t="s">
        <v>22</v>
      </c>
      <c r="L94" s="96"/>
      <c r="M94" s="7"/>
      <c r="O94" s="121" t="s">
        <v>71</v>
      </c>
      <c r="P94" s="104" t="e">
        <f>F105/P82</f>
        <v>#DIV/0!</v>
      </c>
      <c r="Q94" s="104" t="e">
        <f>F105/P82</f>
        <v>#DIV/0!</v>
      </c>
    </row>
    <row r="95" spans="2:17" x14ac:dyDescent="0.25">
      <c r="B95" s="7" t="s">
        <v>120</v>
      </c>
      <c r="C95" s="161"/>
      <c r="D95" s="63"/>
      <c r="E95" s="7" t="s">
        <v>85</v>
      </c>
      <c r="F95" s="157"/>
      <c r="G95" s="7"/>
      <c r="H95" s="7" t="s">
        <v>12</v>
      </c>
      <c r="I95" s="94">
        <v>2.5000000000000001E-2</v>
      </c>
      <c r="J95" s="7"/>
      <c r="K95" s="7" t="s">
        <v>13</v>
      </c>
      <c r="L95" s="95">
        <f>C91*0.85/0.6</f>
        <v>0</v>
      </c>
      <c r="M95" s="7"/>
      <c r="O95" s="121"/>
      <c r="P95" s="104"/>
      <c r="Q95" s="104"/>
    </row>
    <row r="96" spans="2:17" x14ac:dyDescent="0.25">
      <c r="B96" s="7"/>
      <c r="C96" s="23"/>
      <c r="D96" s="63"/>
      <c r="E96" s="7"/>
      <c r="F96" s="101"/>
      <c r="G96" s="7"/>
      <c r="H96" s="7" t="s">
        <v>15</v>
      </c>
      <c r="I96" s="97">
        <f>C91*0.85</f>
        <v>0</v>
      </c>
      <c r="J96" s="7"/>
      <c r="K96" s="7" t="s">
        <v>16</v>
      </c>
      <c r="L96" s="98">
        <v>1.5E-3</v>
      </c>
      <c r="M96" s="7"/>
      <c r="O96" s="121" t="s">
        <v>53</v>
      </c>
      <c r="P96" s="107" t="e">
        <f>I86/P82</f>
        <v>#DIV/0!</v>
      </c>
      <c r="Q96" s="104" t="e">
        <f>I87/P82</f>
        <v>#DIV/0!</v>
      </c>
    </row>
    <row r="97" spans="2:17" x14ac:dyDescent="0.25">
      <c r="B97" s="90"/>
      <c r="C97" s="23"/>
      <c r="D97" s="63"/>
      <c r="E97" s="7"/>
      <c r="F97" s="23"/>
      <c r="G97" s="7"/>
      <c r="H97" s="7" t="s">
        <v>14</v>
      </c>
      <c r="I97" s="93">
        <f>I95*I96</f>
        <v>0</v>
      </c>
      <c r="J97" s="7"/>
      <c r="K97" s="7" t="s">
        <v>14</v>
      </c>
      <c r="L97" s="93">
        <f>L95*L96</f>
        <v>0</v>
      </c>
      <c r="M97" s="7"/>
      <c r="O97" s="121"/>
      <c r="P97" s="107"/>
      <c r="Q97" s="104"/>
    </row>
    <row r="98" spans="2:17" x14ac:dyDescent="0.25">
      <c r="B98" s="90"/>
      <c r="C98" s="23"/>
      <c r="D98" s="63"/>
      <c r="E98" s="7"/>
      <c r="F98" s="23"/>
      <c r="G98" s="7"/>
      <c r="H98" s="7"/>
      <c r="I98" s="23"/>
      <c r="J98" s="7"/>
      <c r="K98" s="7"/>
      <c r="L98" s="23"/>
      <c r="M98" s="7"/>
      <c r="O98" s="121" t="s">
        <v>38</v>
      </c>
      <c r="P98" s="107" t="e">
        <f>I91/P82</f>
        <v>#DIV/0!</v>
      </c>
      <c r="Q98" s="104" t="e">
        <f>I92/P82</f>
        <v>#DIV/0!</v>
      </c>
    </row>
    <row r="99" spans="2:17" x14ac:dyDescent="0.25">
      <c r="B99" s="7"/>
      <c r="C99" s="23"/>
      <c r="D99" s="63"/>
      <c r="E99" s="90" t="s">
        <v>72</v>
      </c>
      <c r="F99" s="91"/>
      <c r="G99" s="7"/>
      <c r="H99" s="90" t="s">
        <v>97</v>
      </c>
      <c r="I99" s="23"/>
      <c r="J99" s="7"/>
      <c r="K99" s="7"/>
      <c r="L99" s="23"/>
      <c r="M99" s="7"/>
      <c r="O99" s="121"/>
      <c r="P99" s="107"/>
      <c r="Q99" s="104"/>
    </row>
    <row r="100" spans="2:17" x14ac:dyDescent="0.25">
      <c r="B100" s="7"/>
      <c r="C100" s="23"/>
      <c r="D100" s="63"/>
      <c r="E100" s="7" t="s">
        <v>85</v>
      </c>
      <c r="F100" s="157">
        <f>C90*0.03</f>
        <v>0</v>
      </c>
      <c r="G100" s="7"/>
      <c r="H100" s="7" t="s">
        <v>12</v>
      </c>
      <c r="I100" s="94">
        <v>2.7E-2</v>
      </c>
      <c r="J100" s="7"/>
      <c r="K100" s="7"/>
      <c r="L100" s="102"/>
      <c r="M100" s="7"/>
      <c r="O100" s="121" t="s">
        <v>39</v>
      </c>
      <c r="P100" s="107" t="e">
        <f>I96/P82</f>
        <v>#DIV/0!</v>
      </c>
      <c r="Q100" s="104" t="e">
        <f>I97/P82</f>
        <v>#DIV/0!</v>
      </c>
    </row>
    <row r="101" spans="2:17" x14ac:dyDescent="0.25">
      <c r="B101" s="7"/>
      <c r="C101" s="63"/>
      <c r="D101" s="63"/>
      <c r="E101" s="7"/>
      <c r="F101" s="63"/>
      <c r="G101" s="7"/>
      <c r="H101" s="7" t="s">
        <v>15</v>
      </c>
      <c r="I101" s="97" t="e">
        <f>C90/C95*(C95-1)</f>
        <v>#DIV/0!</v>
      </c>
      <c r="J101" s="7"/>
      <c r="K101" s="7"/>
      <c r="L101" s="63"/>
      <c r="M101" s="7"/>
      <c r="O101" s="121"/>
      <c r="P101" s="105"/>
      <c r="Q101" s="7"/>
    </row>
    <row r="102" spans="2:17" x14ac:dyDescent="0.25">
      <c r="B102" s="7"/>
      <c r="C102" s="63"/>
      <c r="D102" s="63"/>
      <c r="E102" s="90"/>
      <c r="F102" s="91"/>
      <c r="G102" s="7"/>
      <c r="H102" s="7" t="s">
        <v>14</v>
      </c>
      <c r="I102" s="93" t="e">
        <f>I100*I101</f>
        <v>#DIV/0!</v>
      </c>
      <c r="J102" s="7"/>
      <c r="K102" s="90"/>
      <c r="L102" s="63"/>
      <c r="M102" s="7"/>
      <c r="O102" s="121" t="s">
        <v>50</v>
      </c>
      <c r="P102" s="107" t="e">
        <f>I101/P82</f>
        <v>#DIV/0!</v>
      </c>
      <c r="Q102" s="104" t="e">
        <f>I102/P82</f>
        <v>#DIV/0!</v>
      </c>
    </row>
    <row r="103" spans="2:17" x14ac:dyDescent="0.25">
      <c r="B103" s="7"/>
      <c r="C103" s="63"/>
      <c r="D103" s="63"/>
      <c r="E103" s="3"/>
      <c r="F103" s="96"/>
      <c r="G103" s="7"/>
      <c r="H103" s="7"/>
      <c r="I103" s="23"/>
      <c r="J103" s="7"/>
      <c r="K103" s="7"/>
      <c r="L103" s="96"/>
      <c r="M103" s="7"/>
      <c r="O103" s="121"/>
      <c r="P103" s="105"/>
      <c r="Q103" s="7"/>
    </row>
    <row r="104" spans="2:17" x14ac:dyDescent="0.25">
      <c r="B104" s="7"/>
      <c r="C104" s="63"/>
      <c r="D104" s="63"/>
      <c r="E104" s="90" t="s">
        <v>71</v>
      </c>
      <c r="F104" s="96"/>
      <c r="G104" s="7"/>
      <c r="H104" s="7"/>
      <c r="I104" s="23"/>
      <c r="J104" s="7"/>
      <c r="K104" s="7"/>
      <c r="L104" s="96"/>
      <c r="M104" s="7"/>
      <c r="O104" s="121" t="s">
        <v>47</v>
      </c>
      <c r="P104" s="108" t="e">
        <f>(L85+L90+L95)/P82</f>
        <v>#DIV/0!</v>
      </c>
      <c r="Q104" s="104" t="e">
        <f>(L87+L92+L97)/P82</f>
        <v>#DIV/0!</v>
      </c>
    </row>
    <row r="105" spans="2:17" x14ac:dyDescent="0.25">
      <c r="B105" s="7"/>
      <c r="C105" s="63"/>
      <c r="D105" s="63"/>
      <c r="E105" s="7" t="s">
        <v>85</v>
      </c>
      <c r="F105" s="157">
        <f>C90*0.15</f>
        <v>0</v>
      </c>
      <c r="G105" s="7"/>
      <c r="H105" s="7"/>
      <c r="I105" s="23"/>
      <c r="J105" s="7"/>
      <c r="K105" s="7"/>
      <c r="L105" s="63"/>
      <c r="M105" s="7"/>
    </row>
    <row r="106" spans="2:17" s="113" customFormat="1" x14ac:dyDescent="0.25">
      <c r="N106" s="118"/>
    </row>
    <row r="108" spans="2:17" x14ac:dyDescent="0.25">
      <c r="B108" s="90" t="s">
        <v>6</v>
      </c>
      <c r="C108" s="90"/>
      <c r="D108" s="91"/>
      <c r="E108" s="90" t="s">
        <v>7</v>
      </c>
      <c r="F108" s="91"/>
      <c r="G108" s="90"/>
      <c r="H108" s="90" t="s">
        <v>84</v>
      </c>
      <c r="I108" s="91"/>
      <c r="J108" s="90"/>
      <c r="K108" s="90" t="s">
        <v>47</v>
      </c>
      <c r="L108" s="91"/>
      <c r="M108" s="90"/>
      <c r="O108" s="121" t="s">
        <v>26</v>
      </c>
      <c r="P108" s="120">
        <f>C116</f>
        <v>0</v>
      </c>
      <c r="Q108" s="120"/>
    </row>
    <row r="109" spans="2:17" x14ac:dyDescent="0.25">
      <c r="B109" s="7"/>
      <c r="C109" s="63"/>
      <c r="D109" s="63"/>
      <c r="E109" s="7"/>
      <c r="F109" s="63"/>
      <c r="G109" s="7"/>
      <c r="H109" s="7"/>
      <c r="I109" s="63"/>
      <c r="J109" s="7"/>
      <c r="K109" s="7"/>
      <c r="L109" s="63"/>
      <c r="M109" s="7"/>
      <c r="O109" s="121" t="s">
        <v>110</v>
      </c>
      <c r="P109" s="128" t="e">
        <f>C113/P108</f>
        <v>#DIV/0!</v>
      </c>
      <c r="Q109" s="120"/>
    </row>
    <row r="110" spans="2:17" x14ac:dyDescent="0.25">
      <c r="B110" s="90" t="s">
        <v>8</v>
      </c>
      <c r="C110" s="91"/>
      <c r="D110" s="63"/>
      <c r="E110" s="90" t="s">
        <v>9</v>
      </c>
      <c r="F110" s="91"/>
      <c r="G110" s="7"/>
      <c r="H110" s="90" t="s">
        <v>10</v>
      </c>
      <c r="I110" s="23"/>
      <c r="J110" s="7"/>
      <c r="K110" s="90" t="s">
        <v>11</v>
      </c>
      <c r="L110" s="91"/>
      <c r="M110" s="7"/>
      <c r="O110" s="121"/>
      <c r="P110" s="103"/>
      <c r="Q110" s="103"/>
    </row>
    <row r="111" spans="2:17" x14ac:dyDescent="0.25">
      <c r="B111" s="89" t="s">
        <v>101</v>
      </c>
      <c r="C111" s="63" t="s">
        <v>115</v>
      </c>
      <c r="D111" s="63"/>
      <c r="E111" s="7" t="s">
        <v>85</v>
      </c>
      <c r="F111" s="157"/>
      <c r="G111" s="7"/>
      <c r="H111" s="7" t="s">
        <v>12</v>
      </c>
      <c r="I111" s="94">
        <v>0.02</v>
      </c>
      <c r="J111" s="7"/>
      <c r="K111" s="7" t="s">
        <v>13</v>
      </c>
      <c r="L111" s="95">
        <f>C119/0.3*C120</f>
        <v>0</v>
      </c>
      <c r="M111" s="7"/>
      <c r="O111" s="90"/>
      <c r="P111" s="122" t="s">
        <v>107</v>
      </c>
      <c r="Q111" s="122" t="s">
        <v>108</v>
      </c>
    </row>
    <row r="112" spans="2:17" x14ac:dyDescent="0.25">
      <c r="B112" s="7" t="s">
        <v>25</v>
      </c>
      <c r="C112" s="158"/>
      <c r="D112" s="63"/>
      <c r="E112" s="7"/>
      <c r="F112" s="96"/>
      <c r="G112" s="7"/>
      <c r="H112" s="7" t="s">
        <v>15</v>
      </c>
      <c r="I112" s="97">
        <f>C118</f>
        <v>0</v>
      </c>
      <c r="J112" s="7"/>
      <c r="K112" s="7" t="s">
        <v>16</v>
      </c>
      <c r="L112" s="98">
        <v>2.2039999999999998E-3</v>
      </c>
      <c r="M112" s="7"/>
      <c r="O112" s="121" t="s">
        <v>36</v>
      </c>
      <c r="P112" s="104" t="e">
        <f>F111/P108</f>
        <v>#DIV/0!</v>
      </c>
      <c r="Q112" s="104" t="e">
        <f>F111/P108</f>
        <v>#DIV/0!</v>
      </c>
    </row>
    <row r="113" spans="2:17" x14ac:dyDescent="0.25">
      <c r="B113" s="7" t="s">
        <v>78</v>
      </c>
      <c r="C113" s="159"/>
      <c r="D113" s="63"/>
      <c r="E113" s="7"/>
      <c r="F113" s="23"/>
      <c r="G113" s="7"/>
      <c r="H113" s="7" t="s">
        <v>14</v>
      </c>
      <c r="I113" s="93">
        <f>I111*I112</f>
        <v>0</v>
      </c>
      <c r="J113" s="7"/>
      <c r="K113" s="7" t="s">
        <v>14</v>
      </c>
      <c r="L113" s="93">
        <f>L111*L112</f>
        <v>0</v>
      </c>
      <c r="M113" s="7"/>
      <c r="O113" s="121"/>
      <c r="P113" s="104"/>
      <c r="Q113" s="104"/>
    </row>
    <row r="114" spans="2:17" x14ac:dyDescent="0.25">
      <c r="D114" s="63"/>
      <c r="E114" s="7"/>
      <c r="F114" s="23"/>
      <c r="G114" s="7"/>
      <c r="J114" s="7"/>
      <c r="M114" s="7"/>
      <c r="O114" s="121" t="s">
        <v>37</v>
      </c>
      <c r="P114" s="104" t="e">
        <f>F116/P108</f>
        <v>#DIV/0!</v>
      </c>
      <c r="Q114" s="104" t="e">
        <f>F116/P108</f>
        <v>#DIV/0!</v>
      </c>
    </row>
    <row r="115" spans="2:17" x14ac:dyDescent="0.25">
      <c r="B115" s="90" t="s">
        <v>86</v>
      </c>
      <c r="C115" s="63"/>
      <c r="D115" s="100"/>
      <c r="E115" s="90" t="s">
        <v>17</v>
      </c>
      <c r="F115" s="91"/>
      <c r="G115" s="7"/>
      <c r="H115" s="90" t="s">
        <v>18</v>
      </c>
      <c r="I115" s="23"/>
      <c r="J115" s="7"/>
      <c r="K115" s="90" t="s">
        <v>19</v>
      </c>
      <c r="L115" s="91"/>
      <c r="M115" s="7"/>
      <c r="O115" s="121"/>
      <c r="P115" s="104"/>
      <c r="Q115" s="104"/>
    </row>
    <row r="116" spans="2:17" x14ac:dyDescent="0.25">
      <c r="B116" s="7" t="s">
        <v>83</v>
      </c>
      <c r="C116" s="160"/>
      <c r="D116" s="63"/>
      <c r="E116" s="7" t="s">
        <v>85</v>
      </c>
      <c r="F116" s="157"/>
      <c r="G116" s="7"/>
      <c r="H116" s="7" t="s">
        <v>12</v>
      </c>
      <c r="I116" s="94">
        <v>2.7E-2</v>
      </c>
      <c r="J116" s="7"/>
      <c r="K116" s="7" t="s">
        <v>13</v>
      </c>
      <c r="L116" s="95">
        <f>C119/0.6*C120</f>
        <v>0</v>
      </c>
      <c r="M116" s="7"/>
      <c r="O116" s="121" t="s">
        <v>21</v>
      </c>
      <c r="P116" s="104" t="e">
        <f>F121/P108</f>
        <v>#DIV/0!</v>
      </c>
      <c r="Q116" s="104" t="e">
        <f>F121/P108</f>
        <v>#DIV/0!</v>
      </c>
    </row>
    <row r="117" spans="2:17" x14ac:dyDescent="0.25">
      <c r="B117" s="7" t="s">
        <v>20</v>
      </c>
      <c r="C117" s="160"/>
      <c r="D117" s="63"/>
      <c r="E117" s="7"/>
      <c r="F117" s="63"/>
      <c r="G117" s="7"/>
      <c r="H117" s="7" t="s">
        <v>15</v>
      </c>
      <c r="I117" s="97">
        <f>C117*0.85</f>
        <v>0</v>
      </c>
      <c r="J117" s="7"/>
      <c r="K117" s="7" t="s">
        <v>16</v>
      </c>
      <c r="L117" s="98">
        <v>3.0000000000000001E-3</v>
      </c>
      <c r="M117" s="7"/>
      <c r="O117" s="121"/>
      <c r="P117" s="104"/>
      <c r="Q117" s="104"/>
    </row>
    <row r="118" spans="2:17" x14ac:dyDescent="0.25">
      <c r="B118" s="7" t="s">
        <v>98</v>
      </c>
      <c r="C118" s="160"/>
      <c r="D118" s="63"/>
      <c r="E118" s="7"/>
      <c r="F118" s="63"/>
      <c r="G118" s="7"/>
      <c r="H118" s="7" t="s">
        <v>14</v>
      </c>
      <c r="I118" s="93">
        <f>I116*I117</f>
        <v>0</v>
      </c>
      <c r="J118" s="7"/>
      <c r="K118" s="7" t="s">
        <v>14</v>
      </c>
      <c r="L118" s="93">
        <f>L116*L117</f>
        <v>0</v>
      </c>
      <c r="M118" s="7"/>
      <c r="O118" s="121" t="s">
        <v>72</v>
      </c>
      <c r="P118" s="104" t="e">
        <f>F126/P108</f>
        <v>#DIV/0!</v>
      </c>
      <c r="Q118" s="104" t="e">
        <f>F126/P108</f>
        <v>#DIV/0!</v>
      </c>
    </row>
    <row r="119" spans="2:17" x14ac:dyDescent="0.25">
      <c r="B119" s="7" t="s">
        <v>99</v>
      </c>
      <c r="C119" s="156"/>
      <c r="D119" s="63"/>
      <c r="E119" s="90"/>
      <c r="F119" s="91"/>
      <c r="G119" s="7"/>
      <c r="H119" s="90"/>
      <c r="I119" s="23"/>
      <c r="J119" s="7"/>
      <c r="K119" s="90"/>
      <c r="L119" s="91"/>
      <c r="M119" s="7"/>
      <c r="O119" s="121"/>
      <c r="P119" s="105"/>
      <c r="Q119" s="104"/>
    </row>
    <row r="120" spans="2:17" x14ac:dyDescent="0.25">
      <c r="B120" s="7" t="s">
        <v>100</v>
      </c>
      <c r="C120" s="161"/>
      <c r="D120" s="63"/>
      <c r="E120" s="90" t="s">
        <v>21</v>
      </c>
      <c r="F120" s="91"/>
      <c r="G120" s="7"/>
      <c r="H120" s="90" t="s">
        <v>24</v>
      </c>
      <c r="I120" s="23"/>
      <c r="J120" s="7"/>
      <c r="K120" s="90" t="s">
        <v>22</v>
      </c>
      <c r="L120" s="96"/>
      <c r="M120" s="7"/>
      <c r="O120" s="121" t="s">
        <v>71</v>
      </c>
      <c r="P120" s="104" t="e">
        <f>F131/P108</f>
        <v>#DIV/0!</v>
      </c>
      <c r="Q120" s="104" t="e">
        <f>F131/P108</f>
        <v>#DIV/0!</v>
      </c>
    </row>
    <row r="121" spans="2:17" x14ac:dyDescent="0.25">
      <c r="B121" s="7" t="s">
        <v>120</v>
      </c>
      <c r="C121" s="161"/>
      <c r="D121" s="63"/>
      <c r="E121" s="7" t="s">
        <v>85</v>
      </c>
      <c r="F121" s="157"/>
      <c r="G121" s="7"/>
      <c r="H121" s="7" t="s">
        <v>12</v>
      </c>
      <c r="I121" s="94">
        <v>2.5000000000000001E-2</v>
      </c>
      <c r="J121" s="7"/>
      <c r="K121" s="7" t="s">
        <v>13</v>
      </c>
      <c r="L121" s="95">
        <f>C117*0.85/0.6</f>
        <v>0</v>
      </c>
      <c r="M121" s="7"/>
      <c r="O121" s="121"/>
      <c r="P121" s="104"/>
      <c r="Q121" s="104"/>
    </row>
    <row r="122" spans="2:17" x14ac:dyDescent="0.25">
      <c r="B122" s="7"/>
      <c r="C122" s="23"/>
      <c r="D122" s="63"/>
      <c r="E122" s="7"/>
      <c r="F122" s="101"/>
      <c r="G122" s="7"/>
      <c r="H122" s="7" t="s">
        <v>15</v>
      </c>
      <c r="I122" s="97">
        <f>C117*0.85</f>
        <v>0</v>
      </c>
      <c r="J122" s="7"/>
      <c r="K122" s="7" t="s">
        <v>16</v>
      </c>
      <c r="L122" s="98">
        <v>1.5E-3</v>
      </c>
      <c r="M122" s="7"/>
      <c r="O122" s="121" t="s">
        <v>53</v>
      </c>
      <c r="P122" s="107" t="e">
        <f>I112/P108</f>
        <v>#DIV/0!</v>
      </c>
      <c r="Q122" s="104" t="e">
        <f>I113/P108</f>
        <v>#DIV/0!</v>
      </c>
    </row>
    <row r="123" spans="2:17" x14ac:dyDescent="0.25">
      <c r="B123" s="90"/>
      <c r="C123" s="23"/>
      <c r="D123" s="63"/>
      <c r="E123" s="7"/>
      <c r="F123" s="23"/>
      <c r="G123" s="7"/>
      <c r="H123" s="7" t="s">
        <v>14</v>
      </c>
      <c r="I123" s="93">
        <f>I121*I122</f>
        <v>0</v>
      </c>
      <c r="J123" s="7"/>
      <c r="K123" s="7" t="s">
        <v>14</v>
      </c>
      <c r="L123" s="93">
        <f>L121*L122</f>
        <v>0</v>
      </c>
      <c r="M123" s="7"/>
      <c r="O123" s="121"/>
      <c r="P123" s="107"/>
      <c r="Q123" s="104"/>
    </row>
    <row r="124" spans="2:17" x14ac:dyDescent="0.25">
      <c r="B124" s="7"/>
      <c r="C124" s="23"/>
      <c r="D124" s="63"/>
      <c r="E124" s="7"/>
      <c r="F124" s="23"/>
      <c r="G124" s="7"/>
      <c r="H124" s="7"/>
      <c r="I124" s="23"/>
      <c r="J124" s="7"/>
      <c r="K124" s="7"/>
      <c r="L124" s="23"/>
      <c r="M124" s="7"/>
      <c r="O124" s="121" t="s">
        <v>38</v>
      </c>
      <c r="P124" s="107" t="e">
        <f>I117/P108</f>
        <v>#DIV/0!</v>
      </c>
      <c r="Q124" s="104" t="e">
        <f>I118/P108</f>
        <v>#DIV/0!</v>
      </c>
    </row>
    <row r="125" spans="2:17" x14ac:dyDescent="0.25">
      <c r="B125" s="7"/>
      <c r="C125" s="23"/>
      <c r="D125" s="63"/>
      <c r="E125" s="90" t="s">
        <v>72</v>
      </c>
      <c r="F125" s="91"/>
      <c r="G125" s="7"/>
      <c r="H125" s="90" t="s">
        <v>97</v>
      </c>
      <c r="I125" s="23"/>
      <c r="J125" s="7"/>
      <c r="K125" s="7"/>
      <c r="L125" s="23"/>
      <c r="M125" s="7"/>
      <c r="O125" s="121"/>
      <c r="P125" s="107"/>
      <c r="Q125" s="104"/>
    </row>
    <row r="126" spans="2:17" x14ac:dyDescent="0.25">
      <c r="B126" s="7"/>
      <c r="C126" s="23"/>
      <c r="D126" s="63"/>
      <c r="E126" s="7" t="s">
        <v>85</v>
      </c>
      <c r="F126" s="157">
        <f>C116*0.03</f>
        <v>0</v>
      </c>
      <c r="G126" s="7"/>
      <c r="H126" s="7" t="s">
        <v>12</v>
      </c>
      <c r="I126" s="94">
        <v>2.7E-2</v>
      </c>
      <c r="J126" s="7"/>
      <c r="K126" s="7"/>
      <c r="L126" s="102"/>
      <c r="M126" s="7"/>
      <c r="O126" s="121" t="s">
        <v>39</v>
      </c>
      <c r="P126" s="107" t="e">
        <f>I122/P108</f>
        <v>#DIV/0!</v>
      </c>
      <c r="Q126" s="104" t="e">
        <f>I123/P108</f>
        <v>#DIV/0!</v>
      </c>
    </row>
    <row r="127" spans="2:17" x14ac:dyDescent="0.25">
      <c r="B127" s="7"/>
      <c r="C127" s="63"/>
      <c r="D127" s="63"/>
      <c r="E127" s="7"/>
      <c r="F127" s="63"/>
      <c r="G127" s="7"/>
      <c r="H127" s="7" t="s">
        <v>15</v>
      </c>
      <c r="I127" s="97" t="e">
        <f>C116/C121*(C121-1)</f>
        <v>#DIV/0!</v>
      </c>
      <c r="J127" s="7"/>
      <c r="K127" s="7"/>
      <c r="L127" s="63"/>
      <c r="M127" s="7"/>
      <c r="O127" s="121"/>
      <c r="P127" s="105"/>
      <c r="Q127" s="7"/>
    </row>
    <row r="128" spans="2:17" x14ac:dyDescent="0.25">
      <c r="B128" s="7"/>
      <c r="C128" s="63"/>
      <c r="D128" s="63"/>
      <c r="E128" s="90"/>
      <c r="F128" s="91"/>
      <c r="G128" s="7"/>
      <c r="H128" s="7" t="s">
        <v>14</v>
      </c>
      <c r="I128" s="93" t="e">
        <f>I126*I127</f>
        <v>#DIV/0!</v>
      </c>
      <c r="J128" s="7"/>
      <c r="K128" s="90"/>
      <c r="L128" s="63"/>
      <c r="M128" s="7"/>
      <c r="O128" s="121" t="s">
        <v>50</v>
      </c>
      <c r="P128" s="107" t="e">
        <f>I127/P108</f>
        <v>#DIV/0!</v>
      </c>
      <c r="Q128" s="104" t="e">
        <f>I128/P108</f>
        <v>#DIV/0!</v>
      </c>
    </row>
    <row r="129" spans="2:17" x14ac:dyDescent="0.25">
      <c r="B129" s="7"/>
      <c r="C129" s="63"/>
      <c r="D129" s="63"/>
      <c r="E129" s="3"/>
      <c r="F129" s="96"/>
      <c r="G129" s="7"/>
      <c r="H129" s="7"/>
      <c r="I129" s="23"/>
      <c r="J129" s="7"/>
      <c r="K129" s="7"/>
      <c r="L129" s="96"/>
      <c r="M129" s="7"/>
      <c r="O129" s="121"/>
      <c r="P129" s="105"/>
      <c r="Q129" s="7"/>
    </row>
    <row r="130" spans="2:17" x14ac:dyDescent="0.25">
      <c r="B130" s="7"/>
      <c r="C130" s="63"/>
      <c r="D130" s="63"/>
      <c r="E130" s="90" t="s">
        <v>71</v>
      </c>
      <c r="F130" s="96"/>
      <c r="G130" s="7"/>
      <c r="H130" s="7"/>
      <c r="I130" s="23"/>
      <c r="J130" s="7"/>
      <c r="K130" s="7"/>
      <c r="L130" s="96"/>
      <c r="M130" s="7"/>
      <c r="O130" s="121" t="s">
        <v>47</v>
      </c>
      <c r="P130" s="108" t="e">
        <f>(L111+L116+L121)/P108</f>
        <v>#DIV/0!</v>
      </c>
      <c r="Q130" s="104" t="e">
        <f>(L113+L118+L123)/P108</f>
        <v>#DIV/0!</v>
      </c>
    </row>
    <row r="131" spans="2:17" x14ac:dyDescent="0.25">
      <c r="B131" s="7"/>
      <c r="C131" s="63"/>
      <c r="D131" s="63"/>
      <c r="E131" s="7" t="s">
        <v>85</v>
      </c>
      <c r="F131" s="157">
        <f>C116*0.15</f>
        <v>0</v>
      </c>
      <c r="G131" s="7"/>
      <c r="H131" s="7"/>
      <c r="I131" s="23"/>
      <c r="J131" s="7"/>
      <c r="K131" s="7"/>
      <c r="L131" s="63"/>
      <c r="M131" s="7"/>
    </row>
    <row r="132" spans="2:17" s="113" customFormat="1" x14ac:dyDescent="0.25">
      <c r="N132" s="118"/>
    </row>
    <row r="134" spans="2:17" x14ac:dyDescent="0.25">
      <c r="B134" s="90"/>
      <c r="C134" s="90"/>
      <c r="D134" s="91"/>
      <c r="E134" s="90"/>
      <c r="F134" s="91"/>
      <c r="G134" s="90"/>
      <c r="H134" s="90"/>
      <c r="I134" s="91"/>
      <c r="J134" s="90"/>
      <c r="K134" s="90"/>
      <c r="L134" s="91"/>
      <c r="M134" s="90"/>
      <c r="N134" s="119"/>
      <c r="O134" s="115"/>
    </row>
    <row r="135" spans="2:17" x14ac:dyDescent="0.25">
      <c r="B135" s="7"/>
      <c r="C135" s="63"/>
      <c r="D135" s="63"/>
      <c r="E135" s="7"/>
      <c r="F135" s="63"/>
      <c r="G135" s="7"/>
      <c r="H135" s="7"/>
      <c r="I135" s="63"/>
      <c r="J135" s="7"/>
      <c r="K135" s="7"/>
      <c r="L135" s="63"/>
      <c r="M135" s="7"/>
      <c r="N135" s="119"/>
      <c r="O135" s="115"/>
    </row>
    <row r="136" spans="2:17" x14ac:dyDescent="0.25">
      <c r="B136" s="90"/>
      <c r="C136" s="91"/>
      <c r="D136" s="63"/>
      <c r="E136" s="90"/>
      <c r="F136" s="91"/>
      <c r="G136" s="7"/>
      <c r="H136" s="90"/>
      <c r="I136" s="23"/>
      <c r="J136" s="7"/>
      <c r="K136" s="90"/>
      <c r="L136" s="91"/>
      <c r="M136" s="7"/>
      <c r="N136" s="119"/>
      <c r="O136" s="115"/>
    </row>
    <row r="137" spans="2:17" x14ac:dyDescent="0.25">
      <c r="B137" s="115"/>
      <c r="C137" s="63"/>
      <c r="D137" s="63"/>
      <c r="E137" s="7"/>
      <c r="F137" s="93"/>
      <c r="G137" s="7"/>
      <c r="H137" s="7"/>
      <c r="I137" s="94"/>
      <c r="J137" s="7"/>
      <c r="K137" s="7"/>
      <c r="L137" s="95"/>
      <c r="M137" s="7"/>
      <c r="N137" s="119"/>
      <c r="O137" s="115"/>
    </row>
    <row r="138" spans="2:17" x14ac:dyDescent="0.25">
      <c r="B138" s="7"/>
      <c r="C138" s="63"/>
      <c r="D138" s="63"/>
      <c r="E138" s="7"/>
      <c r="F138" s="96"/>
      <c r="G138" s="7"/>
      <c r="H138" s="7"/>
      <c r="I138" s="97"/>
      <c r="J138" s="7"/>
      <c r="K138" s="7"/>
      <c r="L138" s="98"/>
      <c r="M138" s="7"/>
      <c r="N138" s="119"/>
      <c r="O138" s="115"/>
    </row>
    <row r="139" spans="2:17" x14ac:dyDescent="0.25">
      <c r="B139" s="7"/>
      <c r="C139" s="63"/>
      <c r="D139" s="63"/>
      <c r="E139" s="7"/>
      <c r="F139" s="23"/>
      <c r="G139" s="7"/>
      <c r="H139" s="7"/>
      <c r="I139" s="93"/>
      <c r="J139" s="7"/>
      <c r="K139" s="7"/>
      <c r="L139" s="93"/>
      <c r="M139" s="7"/>
      <c r="N139" s="119"/>
      <c r="O139" s="115"/>
    </row>
    <row r="140" spans="2:17" x14ac:dyDescent="0.25">
      <c r="B140" s="7"/>
      <c r="C140" s="115"/>
      <c r="D140" s="63"/>
      <c r="E140" s="7"/>
      <c r="F140" s="23"/>
      <c r="G140" s="7"/>
      <c r="H140" s="115"/>
      <c r="I140" s="115"/>
      <c r="J140" s="7"/>
      <c r="K140" s="115"/>
      <c r="L140" s="115"/>
      <c r="M140" s="7"/>
      <c r="N140" s="119"/>
      <c r="O140" s="115"/>
    </row>
    <row r="141" spans="2:17" x14ac:dyDescent="0.25">
      <c r="B141" s="115"/>
      <c r="C141" s="115"/>
      <c r="D141" s="100"/>
      <c r="E141" s="90"/>
      <c r="F141" s="91"/>
      <c r="G141" s="7"/>
      <c r="H141" s="90"/>
      <c r="I141" s="23"/>
      <c r="J141" s="7"/>
      <c r="K141" s="90"/>
      <c r="L141" s="91"/>
      <c r="M141" s="7"/>
      <c r="N141" s="119"/>
      <c r="O141" s="115"/>
    </row>
    <row r="142" spans="2:17" x14ac:dyDescent="0.25">
      <c r="B142" s="90"/>
      <c r="C142" s="63"/>
      <c r="D142" s="63"/>
      <c r="E142" s="7"/>
      <c r="F142" s="93"/>
      <c r="G142" s="7"/>
      <c r="H142" s="7"/>
      <c r="I142" s="94"/>
      <c r="J142" s="7"/>
      <c r="K142" s="7"/>
      <c r="L142" s="95"/>
      <c r="M142" s="7"/>
      <c r="N142" s="119"/>
      <c r="O142" s="115"/>
    </row>
    <row r="143" spans="2:17" x14ac:dyDescent="0.25">
      <c r="B143" s="7"/>
      <c r="C143" s="116"/>
      <c r="D143" s="63"/>
      <c r="E143" s="7"/>
      <c r="F143" s="63"/>
      <c r="G143" s="7"/>
      <c r="H143" s="7"/>
      <c r="I143" s="97"/>
      <c r="J143" s="7"/>
      <c r="K143" s="7"/>
      <c r="L143" s="98"/>
      <c r="M143" s="7"/>
      <c r="N143" s="119"/>
      <c r="O143" s="115"/>
    </row>
    <row r="144" spans="2:17" x14ac:dyDescent="0.25">
      <c r="B144" s="7"/>
      <c r="C144" s="116"/>
      <c r="D144" s="63"/>
      <c r="E144" s="7"/>
      <c r="F144" s="63"/>
      <c r="G144" s="7"/>
      <c r="H144" s="7"/>
      <c r="I144" s="93"/>
      <c r="J144" s="7"/>
      <c r="K144" s="7"/>
      <c r="L144" s="93"/>
      <c r="M144" s="7"/>
      <c r="N144" s="119"/>
      <c r="O144" s="115"/>
    </row>
    <row r="145" spans="2:15" x14ac:dyDescent="0.25">
      <c r="B145" s="7"/>
      <c r="C145" s="116"/>
      <c r="D145" s="63"/>
      <c r="E145" s="90"/>
      <c r="F145" s="91"/>
      <c r="G145" s="7"/>
      <c r="H145" s="90"/>
      <c r="I145" s="23"/>
      <c r="J145" s="7"/>
      <c r="K145" s="90"/>
      <c r="L145" s="91"/>
      <c r="M145" s="7"/>
      <c r="N145" s="119"/>
      <c r="O145" s="115"/>
    </row>
    <row r="146" spans="2:15" x14ac:dyDescent="0.25">
      <c r="B146" s="7"/>
      <c r="C146" s="110"/>
      <c r="D146" s="63"/>
      <c r="E146" s="90"/>
      <c r="F146" s="91"/>
      <c r="G146" s="7"/>
      <c r="H146" s="90"/>
      <c r="I146" s="23"/>
      <c r="J146" s="7"/>
      <c r="K146" s="90"/>
      <c r="L146" s="96"/>
      <c r="M146" s="7"/>
      <c r="N146" s="119"/>
      <c r="O146" s="115"/>
    </row>
    <row r="147" spans="2:15" x14ac:dyDescent="0.25">
      <c r="B147" s="7"/>
      <c r="C147" s="111"/>
      <c r="D147" s="63"/>
      <c r="E147" s="7"/>
      <c r="F147" s="93"/>
      <c r="G147" s="7"/>
      <c r="H147" s="7"/>
      <c r="I147" s="94"/>
      <c r="J147" s="7"/>
      <c r="K147" s="7"/>
      <c r="L147" s="95"/>
      <c r="M147" s="7"/>
      <c r="N147" s="119"/>
      <c r="O147" s="115"/>
    </row>
    <row r="148" spans="2:15" x14ac:dyDescent="0.25">
      <c r="B148" s="7"/>
      <c r="C148" s="23"/>
      <c r="D148" s="63"/>
      <c r="E148" s="7"/>
      <c r="F148" s="101"/>
      <c r="G148" s="7"/>
      <c r="H148" s="7"/>
      <c r="I148" s="97"/>
      <c r="J148" s="7"/>
      <c r="K148" s="7"/>
      <c r="L148" s="98"/>
      <c r="M148" s="7"/>
      <c r="N148" s="119"/>
      <c r="O148" s="115"/>
    </row>
    <row r="149" spans="2:15" x14ac:dyDescent="0.25">
      <c r="B149" s="7"/>
      <c r="C149" s="23"/>
      <c r="D149" s="63"/>
      <c r="E149" s="7"/>
      <c r="F149" s="23"/>
      <c r="G149" s="7"/>
      <c r="H149" s="7"/>
      <c r="I149" s="93"/>
      <c r="J149" s="7"/>
      <c r="K149" s="7"/>
      <c r="L149" s="93"/>
      <c r="M149" s="7"/>
      <c r="N149" s="119"/>
      <c r="O149" s="115"/>
    </row>
    <row r="150" spans="2:15" x14ac:dyDescent="0.25">
      <c r="B150" s="90"/>
      <c r="C150" s="23"/>
      <c r="D150" s="63"/>
      <c r="E150" s="7"/>
      <c r="F150" s="23"/>
      <c r="G150" s="7"/>
      <c r="H150" s="7"/>
      <c r="I150" s="23"/>
      <c r="J150" s="7"/>
      <c r="K150" s="7"/>
      <c r="L150" s="23"/>
      <c r="M150" s="7"/>
      <c r="N150" s="119"/>
      <c r="O150" s="115"/>
    </row>
    <row r="151" spans="2:15" x14ac:dyDescent="0.25">
      <c r="B151" s="7"/>
      <c r="C151" s="23"/>
      <c r="D151" s="63"/>
      <c r="E151" s="90"/>
      <c r="F151" s="91"/>
      <c r="G151" s="7"/>
      <c r="H151" s="90"/>
      <c r="I151" s="23"/>
      <c r="J151" s="7"/>
      <c r="K151" s="7"/>
      <c r="L151" s="23"/>
      <c r="M151" s="7"/>
      <c r="N151" s="119"/>
      <c r="O151" s="115"/>
    </row>
    <row r="152" spans="2:15" x14ac:dyDescent="0.25">
      <c r="B152" s="7"/>
      <c r="C152" s="23"/>
      <c r="D152" s="63"/>
      <c r="E152" s="7"/>
      <c r="F152" s="93"/>
      <c r="G152" s="7"/>
      <c r="H152" s="7"/>
      <c r="I152" s="94"/>
      <c r="J152" s="7"/>
      <c r="K152" s="7"/>
      <c r="L152" s="102"/>
      <c r="M152" s="7"/>
      <c r="N152" s="119"/>
      <c r="O152" s="115"/>
    </row>
    <row r="153" spans="2:15" x14ac:dyDescent="0.25">
      <c r="B153" s="7"/>
      <c r="C153" s="63"/>
      <c r="D153" s="63"/>
      <c r="E153" s="7"/>
      <c r="F153" s="63"/>
      <c r="G153" s="7"/>
      <c r="H153" s="7"/>
      <c r="I153" s="97"/>
      <c r="J153" s="7"/>
      <c r="K153" s="7"/>
      <c r="L153" s="63"/>
      <c r="M153" s="7"/>
      <c r="N153" s="119"/>
      <c r="O153" s="115"/>
    </row>
    <row r="154" spans="2:15" x14ac:dyDescent="0.25">
      <c r="B154" s="7"/>
      <c r="C154" s="63"/>
      <c r="D154" s="63"/>
      <c r="E154" s="90"/>
      <c r="F154" s="91"/>
      <c r="G154" s="7"/>
      <c r="H154" s="7"/>
      <c r="I154" s="93"/>
      <c r="J154" s="7"/>
      <c r="K154" s="90"/>
      <c r="L154" s="63"/>
      <c r="M154" s="7"/>
      <c r="N154" s="119"/>
      <c r="O154" s="115"/>
    </row>
    <row r="155" spans="2:15" x14ac:dyDescent="0.25">
      <c r="B155" s="7"/>
      <c r="C155" s="63"/>
      <c r="D155" s="63"/>
      <c r="E155" s="8"/>
      <c r="F155" s="96"/>
      <c r="G155" s="7"/>
      <c r="H155" s="7"/>
      <c r="I155" s="23"/>
      <c r="J155" s="7"/>
      <c r="K155" s="7"/>
      <c r="L155" s="96"/>
      <c r="M155" s="7"/>
      <c r="N155" s="119"/>
      <c r="O155" s="115"/>
    </row>
    <row r="156" spans="2:15" x14ac:dyDescent="0.25">
      <c r="B156" s="7"/>
      <c r="C156" s="63"/>
      <c r="D156" s="63"/>
      <c r="E156" s="90"/>
      <c r="F156" s="96"/>
      <c r="G156" s="7"/>
      <c r="H156" s="7"/>
      <c r="I156" s="23"/>
      <c r="J156" s="7"/>
      <c r="K156" s="7"/>
      <c r="L156" s="96"/>
      <c r="M156" s="7"/>
      <c r="N156" s="119"/>
      <c r="O156" s="115"/>
    </row>
    <row r="157" spans="2:15" x14ac:dyDescent="0.25">
      <c r="B157" s="7"/>
      <c r="C157" s="63"/>
      <c r="D157" s="63"/>
      <c r="E157" s="7"/>
      <c r="F157" s="93"/>
      <c r="G157" s="7"/>
      <c r="H157" s="7"/>
      <c r="I157" s="23"/>
      <c r="J157" s="7"/>
      <c r="K157" s="7"/>
      <c r="L157" s="63"/>
      <c r="M157" s="7"/>
      <c r="N157" s="119"/>
      <c r="O157" s="115"/>
    </row>
    <row r="158" spans="2:15" x14ac:dyDescent="0.25">
      <c r="B158" s="115"/>
      <c r="C158" s="115"/>
      <c r="D158" s="115"/>
      <c r="E158" s="115"/>
      <c r="F158" s="115"/>
      <c r="G158" s="115"/>
      <c r="H158" s="115"/>
      <c r="I158" s="115"/>
      <c r="J158" s="115"/>
      <c r="K158" s="115"/>
      <c r="L158" s="115"/>
      <c r="M158" s="115"/>
      <c r="N158" s="119"/>
      <c r="O158" s="115"/>
    </row>
    <row r="159" spans="2:15" x14ac:dyDescent="0.25">
      <c r="B159" s="115"/>
      <c r="C159" s="115"/>
      <c r="D159" s="115"/>
      <c r="E159" s="115"/>
      <c r="F159" s="115"/>
      <c r="G159" s="115"/>
      <c r="H159" s="115"/>
      <c r="I159" s="115"/>
      <c r="J159" s="115"/>
      <c r="K159" s="115"/>
      <c r="L159" s="115"/>
      <c r="M159" s="115"/>
      <c r="N159" s="119"/>
      <c r="O159" s="115"/>
    </row>
    <row r="160" spans="2:15" x14ac:dyDescent="0.25">
      <c r="B160" s="115"/>
      <c r="C160" s="115"/>
      <c r="D160" s="115"/>
      <c r="E160" s="115"/>
      <c r="F160" s="115"/>
      <c r="G160" s="115"/>
      <c r="H160" s="115"/>
      <c r="I160" s="115"/>
      <c r="J160" s="115"/>
      <c r="K160" s="115"/>
      <c r="L160" s="115"/>
      <c r="M160" s="115"/>
      <c r="N160" s="119"/>
      <c r="O160" s="115"/>
    </row>
    <row r="161" spans="2:15" x14ac:dyDescent="0.25">
      <c r="B161" s="115"/>
      <c r="C161" s="115"/>
      <c r="D161" s="115"/>
      <c r="E161" s="115"/>
      <c r="F161" s="115"/>
      <c r="G161" s="115"/>
      <c r="H161" s="115"/>
      <c r="I161" s="115"/>
      <c r="J161" s="115"/>
      <c r="K161" s="115"/>
      <c r="L161" s="115"/>
      <c r="M161" s="115"/>
      <c r="N161" s="119"/>
      <c r="O161" s="115"/>
    </row>
    <row r="162" spans="2:15" x14ac:dyDescent="0.25">
      <c r="B162" s="115"/>
      <c r="C162" s="115"/>
      <c r="D162" s="115"/>
      <c r="E162" s="115"/>
      <c r="F162" s="115"/>
      <c r="G162" s="115"/>
      <c r="H162" s="115"/>
      <c r="I162" s="115"/>
      <c r="J162" s="115"/>
      <c r="K162" s="115"/>
      <c r="L162" s="115"/>
      <c r="M162" s="115"/>
      <c r="N162" s="119"/>
      <c r="O162" s="115"/>
    </row>
    <row r="163" spans="2:15" x14ac:dyDescent="0.25">
      <c r="B163" s="115"/>
      <c r="C163" s="115"/>
      <c r="D163" s="115"/>
      <c r="E163" s="115"/>
      <c r="F163" s="115"/>
      <c r="G163" s="115"/>
      <c r="H163" s="115"/>
      <c r="I163" s="115"/>
      <c r="J163" s="115"/>
      <c r="K163" s="115"/>
      <c r="L163" s="115"/>
      <c r="M163" s="115"/>
      <c r="N163" s="119"/>
      <c r="O163" s="115"/>
    </row>
    <row r="164" spans="2:15" x14ac:dyDescent="0.25">
      <c r="B164" s="115"/>
      <c r="C164" s="115"/>
      <c r="D164" s="115"/>
      <c r="E164" s="115"/>
      <c r="F164" s="115"/>
      <c r="G164" s="115"/>
      <c r="H164" s="115"/>
      <c r="I164" s="115"/>
      <c r="J164" s="115"/>
      <c r="K164" s="115"/>
      <c r="L164" s="115"/>
      <c r="M164" s="115"/>
      <c r="N164" s="119"/>
      <c r="O164" s="115"/>
    </row>
    <row r="165" spans="2:15" x14ac:dyDescent="0.25">
      <c r="B165" s="115"/>
      <c r="C165" s="115"/>
      <c r="D165" s="115"/>
      <c r="E165" s="115"/>
      <c r="F165" s="115"/>
      <c r="G165" s="115"/>
      <c r="H165" s="115"/>
      <c r="I165" s="115"/>
      <c r="J165" s="115"/>
      <c r="K165" s="115"/>
      <c r="L165" s="115"/>
      <c r="M165" s="115"/>
      <c r="N165" s="119"/>
      <c r="O165" s="115"/>
    </row>
    <row r="166" spans="2:15" x14ac:dyDescent="0.25">
      <c r="B166" s="115"/>
      <c r="C166" s="115"/>
      <c r="D166" s="115"/>
      <c r="E166" s="115"/>
      <c r="F166" s="115"/>
      <c r="G166" s="115"/>
      <c r="H166" s="115"/>
      <c r="I166" s="115"/>
      <c r="J166" s="115"/>
      <c r="K166" s="115"/>
      <c r="L166" s="115"/>
      <c r="M166" s="115"/>
      <c r="N166" s="119"/>
      <c r="O166" s="115"/>
    </row>
    <row r="167" spans="2:15" x14ac:dyDescent="0.25">
      <c r="B167" s="115"/>
      <c r="C167" s="115"/>
      <c r="D167" s="115"/>
      <c r="E167" s="115"/>
      <c r="F167" s="115"/>
      <c r="G167" s="115"/>
      <c r="H167" s="115"/>
      <c r="I167" s="115"/>
      <c r="J167" s="115"/>
      <c r="K167" s="115"/>
      <c r="L167" s="115"/>
      <c r="M167" s="115"/>
      <c r="N167" s="119"/>
      <c r="O167" s="115"/>
    </row>
    <row r="168" spans="2:15" x14ac:dyDescent="0.25">
      <c r="B168" s="115"/>
      <c r="C168" s="115"/>
      <c r="D168" s="115"/>
      <c r="E168" s="115"/>
      <c r="F168" s="115"/>
      <c r="G168" s="115"/>
      <c r="H168" s="115"/>
      <c r="I168" s="115"/>
      <c r="J168" s="115"/>
      <c r="K168" s="115"/>
      <c r="L168" s="115"/>
      <c r="M168" s="115"/>
      <c r="N168" s="119"/>
      <c r="O168" s="115"/>
    </row>
    <row r="169" spans="2:15" x14ac:dyDescent="0.25">
      <c r="B169" s="115"/>
      <c r="C169" s="115"/>
      <c r="D169" s="115"/>
      <c r="E169" s="115"/>
      <c r="F169" s="115"/>
      <c r="G169" s="115"/>
      <c r="H169" s="115"/>
      <c r="I169" s="115"/>
      <c r="J169" s="115"/>
      <c r="K169" s="115"/>
      <c r="L169" s="115"/>
      <c r="M169" s="115"/>
      <c r="N169" s="119"/>
      <c r="O169" s="115"/>
    </row>
  </sheetData>
  <sheetProtection algorithmName="SHA-512" hashValue="F0grYLoj24+8VIElolFKoDxxc5/r77NhXJROVj2WATYdctD0qM/Rjnz2XyWzqY84/Yvk7c0pcGyldfUFxU8e9A==" saltValue="lTomWo9YWkfVeU2HoHXGew==" spinCount="100000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169"/>
  <sheetViews>
    <sheetView workbookViewId="0">
      <selection activeCell="C62" sqref="C62"/>
    </sheetView>
  </sheetViews>
  <sheetFormatPr baseColWidth="10" defaultRowHeight="15" x14ac:dyDescent="0.25"/>
  <cols>
    <col min="1" max="1" width="3.85546875" style="89" customWidth="1"/>
    <col min="2" max="2" width="24.7109375" style="89" bestFit="1" customWidth="1"/>
    <col min="3" max="3" width="11.42578125" style="89"/>
    <col min="4" max="4" width="11.42578125" style="89" customWidth="1"/>
    <col min="5" max="13" width="11.42578125" style="89"/>
    <col min="14" max="14" width="11.42578125" style="117"/>
    <col min="15" max="15" width="21.85546875" style="89" customWidth="1"/>
    <col min="16" max="16384" width="11.42578125" style="89"/>
  </cols>
  <sheetData>
    <row r="1" spans="1:22" x14ac:dyDescent="0.25">
      <c r="A1" s="88" t="s">
        <v>96</v>
      </c>
      <c r="B1" s="7"/>
      <c r="C1" s="63"/>
      <c r="D1" s="63"/>
      <c r="E1" s="7"/>
      <c r="F1" s="63"/>
      <c r="G1" s="7"/>
      <c r="H1" s="7"/>
      <c r="I1" s="63"/>
      <c r="J1" s="7"/>
      <c r="K1" s="7"/>
      <c r="L1" s="63"/>
      <c r="M1" s="7"/>
      <c r="N1" s="60"/>
      <c r="O1" s="7"/>
      <c r="P1" s="7"/>
      <c r="Q1" s="7"/>
      <c r="R1" s="7"/>
      <c r="S1" s="7"/>
      <c r="T1" s="7"/>
      <c r="U1" s="7"/>
      <c r="V1" s="7"/>
    </row>
    <row r="2" spans="1:22" s="113" customFormat="1" x14ac:dyDescent="0.25">
      <c r="A2" s="112"/>
      <c r="B2" s="4"/>
      <c r="C2" s="5"/>
      <c r="D2" s="5"/>
      <c r="E2" s="4"/>
      <c r="F2" s="5"/>
      <c r="G2" s="4"/>
      <c r="H2" s="4"/>
      <c r="I2" s="5"/>
      <c r="J2" s="4"/>
      <c r="K2" s="4"/>
      <c r="L2" s="5"/>
      <c r="M2" s="4"/>
      <c r="N2" s="6"/>
      <c r="O2" s="4"/>
      <c r="P2" s="4"/>
      <c r="Q2" s="4"/>
      <c r="R2" s="4"/>
      <c r="S2" s="4"/>
      <c r="T2" s="4"/>
      <c r="U2" s="4"/>
      <c r="V2" s="4"/>
    </row>
    <row r="3" spans="1:22" x14ac:dyDescent="0.25">
      <c r="A3" s="7"/>
      <c r="B3" s="7"/>
      <c r="C3" s="63"/>
      <c r="D3" s="63"/>
      <c r="E3" s="7"/>
      <c r="F3" s="63"/>
      <c r="G3" s="7"/>
      <c r="H3" s="7"/>
      <c r="I3" s="63"/>
      <c r="J3" s="7"/>
      <c r="K3" s="7"/>
      <c r="L3" s="63"/>
      <c r="M3" s="7"/>
      <c r="N3" s="60"/>
      <c r="O3" s="7"/>
      <c r="P3" s="7"/>
      <c r="Q3" s="7"/>
      <c r="R3" s="7"/>
      <c r="S3" s="7"/>
      <c r="T3" s="7"/>
      <c r="U3" s="7"/>
      <c r="V3" s="7"/>
    </row>
    <row r="4" spans="1:22" x14ac:dyDescent="0.25">
      <c r="A4" s="90"/>
      <c r="B4" s="90" t="s">
        <v>6</v>
      </c>
      <c r="C4" s="90"/>
      <c r="D4" s="91"/>
      <c r="E4" s="90" t="s">
        <v>7</v>
      </c>
      <c r="F4" s="91"/>
      <c r="G4" s="90"/>
      <c r="H4" s="90" t="s">
        <v>84</v>
      </c>
      <c r="I4" s="91"/>
      <c r="J4" s="90"/>
      <c r="K4" s="90"/>
      <c r="L4" s="91"/>
      <c r="M4" s="90"/>
      <c r="N4" s="61"/>
      <c r="O4" s="121" t="s">
        <v>26</v>
      </c>
      <c r="P4" s="120">
        <f>C12</f>
        <v>1210</v>
      </c>
      <c r="Q4" s="120"/>
      <c r="R4" s="7"/>
      <c r="S4" s="63"/>
      <c r="T4" s="63"/>
      <c r="U4" s="7"/>
      <c r="V4" s="63"/>
    </row>
    <row r="5" spans="1:22" x14ac:dyDescent="0.25">
      <c r="A5" s="7"/>
      <c r="B5" s="7"/>
      <c r="C5" s="63"/>
      <c r="D5" s="63"/>
      <c r="E5" s="7"/>
      <c r="F5" s="63"/>
      <c r="G5" s="7"/>
      <c r="H5" s="7"/>
      <c r="I5" s="63"/>
      <c r="J5" s="7"/>
      <c r="K5" s="7"/>
      <c r="L5" s="63"/>
      <c r="M5" s="7"/>
      <c r="N5" s="60"/>
      <c r="O5" s="121" t="s">
        <v>110</v>
      </c>
      <c r="P5" s="128">
        <f>C9/P4</f>
        <v>1240</v>
      </c>
      <c r="Q5" s="120"/>
      <c r="R5" s="7"/>
      <c r="S5" s="7"/>
      <c r="T5" s="7"/>
      <c r="U5" s="7"/>
      <c r="V5" s="7"/>
    </row>
    <row r="6" spans="1:22" x14ac:dyDescent="0.25">
      <c r="A6" s="7"/>
      <c r="B6" s="90" t="s">
        <v>8</v>
      </c>
      <c r="C6" s="91"/>
      <c r="D6" s="63"/>
      <c r="E6" s="90" t="s">
        <v>9</v>
      </c>
      <c r="F6" s="91"/>
      <c r="G6" s="7"/>
      <c r="H6" s="90" t="s">
        <v>10</v>
      </c>
      <c r="I6" s="23"/>
      <c r="J6" s="7"/>
      <c r="K6" s="90"/>
      <c r="L6" s="91"/>
      <c r="M6" s="7"/>
      <c r="N6" s="60"/>
      <c r="O6" s="121"/>
      <c r="P6" s="103"/>
      <c r="Q6" s="103"/>
      <c r="R6" s="7"/>
      <c r="S6" s="23"/>
      <c r="T6" s="63"/>
      <c r="U6" s="7"/>
      <c r="V6" s="63"/>
    </row>
    <row r="7" spans="1:22" x14ac:dyDescent="0.25">
      <c r="A7" s="7"/>
      <c r="B7" s="89" t="s">
        <v>101</v>
      </c>
      <c r="C7" s="63" t="s">
        <v>60</v>
      </c>
      <c r="D7" s="63"/>
      <c r="E7" s="7" t="s">
        <v>85</v>
      </c>
      <c r="F7" s="109">
        <v>77.8</v>
      </c>
      <c r="G7" s="7"/>
      <c r="H7" s="7" t="s">
        <v>12</v>
      </c>
      <c r="I7" s="94">
        <v>0.02</v>
      </c>
      <c r="J7" s="7"/>
      <c r="K7" s="7"/>
      <c r="L7" s="95"/>
      <c r="M7" s="7"/>
      <c r="N7" s="60"/>
      <c r="O7" s="90"/>
      <c r="P7" s="122" t="s">
        <v>107</v>
      </c>
      <c r="Q7" s="122" t="s">
        <v>108</v>
      </c>
      <c r="R7" s="7"/>
      <c r="S7" s="23"/>
      <c r="T7" s="63"/>
      <c r="U7" s="7"/>
      <c r="V7" s="63"/>
    </row>
    <row r="8" spans="1:22" x14ac:dyDescent="0.25">
      <c r="A8" s="7"/>
      <c r="B8" s="7" t="s">
        <v>25</v>
      </c>
      <c r="C8" s="92">
        <v>2012</v>
      </c>
      <c r="D8" s="63"/>
      <c r="E8" s="7"/>
      <c r="F8" s="96"/>
      <c r="G8" s="7"/>
      <c r="H8" s="7" t="s">
        <v>15</v>
      </c>
      <c r="I8" s="97">
        <f>C14</f>
        <v>978.7</v>
      </c>
      <c r="J8" s="7"/>
      <c r="K8" s="7"/>
      <c r="L8" s="98"/>
      <c r="M8" s="7"/>
      <c r="N8" s="60"/>
      <c r="O8" s="121" t="s">
        <v>36</v>
      </c>
      <c r="P8" s="104">
        <f>F7/P4</f>
        <v>6.4297520661157029E-2</v>
      </c>
      <c r="Q8" s="104">
        <f>F7/P4</f>
        <v>6.4297520661157029E-2</v>
      </c>
      <c r="R8" s="7"/>
      <c r="S8" s="23"/>
      <c r="T8" s="63"/>
      <c r="U8" s="7"/>
      <c r="V8" s="63"/>
    </row>
    <row r="9" spans="1:22" x14ac:dyDescent="0.25">
      <c r="A9" s="7"/>
      <c r="B9" s="7" t="s">
        <v>78</v>
      </c>
      <c r="C9" s="99">
        <v>1500400</v>
      </c>
      <c r="D9" s="63"/>
      <c r="E9" s="7"/>
      <c r="F9" s="23"/>
      <c r="G9" s="7"/>
      <c r="H9" s="7" t="s">
        <v>14</v>
      </c>
      <c r="I9" s="93">
        <f>I7*I8</f>
        <v>19.574000000000002</v>
      </c>
      <c r="J9" s="7"/>
      <c r="K9" s="7"/>
      <c r="L9" s="93"/>
      <c r="M9" s="7"/>
      <c r="N9" s="60"/>
      <c r="O9" s="121"/>
      <c r="P9" s="104"/>
      <c r="Q9" s="104"/>
      <c r="R9" s="30"/>
      <c r="S9" s="23"/>
      <c r="T9" s="63"/>
      <c r="U9" s="7"/>
      <c r="V9" s="63"/>
    </row>
    <row r="10" spans="1:22" x14ac:dyDescent="0.25">
      <c r="A10" s="7"/>
      <c r="D10" s="63"/>
      <c r="E10" s="7"/>
      <c r="F10" s="23"/>
      <c r="G10" s="7"/>
      <c r="J10" s="7"/>
      <c r="M10" s="7"/>
      <c r="N10" s="60"/>
      <c r="O10" s="121" t="s">
        <v>37</v>
      </c>
      <c r="P10" s="104">
        <f>F12/P4</f>
        <v>1.115702479338843E-3</v>
      </c>
      <c r="Q10" s="104">
        <f>F12/P4</f>
        <v>1.115702479338843E-3</v>
      </c>
      <c r="R10" s="106"/>
      <c r="S10" s="23"/>
      <c r="T10" s="63"/>
      <c r="U10" s="7"/>
      <c r="V10" s="63"/>
    </row>
    <row r="11" spans="1:22" x14ac:dyDescent="0.25">
      <c r="A11" s="7"/>
      <c r="B11" s="90" t="s">
        <v>86</v>
      </c>
      <c r="C11" s="63"/>
      <c r="D11" s="100"/>
      <c r="E11" s="90" t="s">
        <v>17</v>
      </c>
      <c r="F11" s="91"/>
      <c r="G11" s="7"/>
      <c r="H11" s="90" t="s">
        <v>18</v>
      </c>
      <c r="I11" s="23"/>
      <c r="J11" s="7"/>
      <c r="K11" s="90"/>
      <c r="L11" s="91"/>
      <c r="M11" s="7"/>
      <c r="N11" s="60"/>
      <c r="O11" s="121"/>
      <c r="P11" s="104"/>
      <c r="Q11" s="104"/>
      <c r="R11" s="106"/>
      <c r="S11" s="23"/>
      <c r="T11" s="63"/>
      <c r="U11" s="7"/>
      <c r="V11" s="63"/>
    </row>
    <row r="12" spans="1:22" x14ac:dyDescent="0.25">
      <c r="A12" s="134"/>
      <c r="B12" s="134" t="s">
        <v>83</v>
      </c>
      <c r="C12" s="123">
        <v>1210</v>
      </c>
      <c r="D12" s="142"/>
      <c r="E12" s="134" t="s">
        <v>85</v>
      </c>
      <c r="F12" s="109">
        <v>1.35</v>
      </c>
      <c r="G12" s="7"/>
      <c r="H12" s="7" t="s">
        <v>12</v>
      </c>
      <c r="I12" s="94">
        <v>2.7E-2</v>
      </c>
      <c r="J12" s="7"/>
      <c r="K12" s="7"/>
      <c r="L12" s="95"/>
      <c r="M12" s="7"/>
      <c r="N12" s="60"/>
      <c r="O12" s="121" t="s">
        <v>21</v>
      </c>
      <c r="P12" s="104">
        <f>F17/P4</f>
        <v>1.2828099173553719E-2</v>
      </c>
      <c r="Q12" s="104">
        <f>F17/P4</f>
        <v>1.2828099173553719E-2</v>
      </c>
      <c r="R12" s="106"/>
      <c r="S12" s="23"/>
      <c r="T12" s="63"/>
      <c r="U12" s="7"/>
      <c r="V12" s="63"/>
    </row>
    <row r="13" spans="1:22" x14ac:dyDescent="0.25">
      <c r="A13" s="7"/>
      <c r="B13" s="7" t="s">
        <v>20</v>
      </c>
      <c r="C13" s="123">
        <v>1151.4000000000001</v>
      </c>
      <c r="D13" s="63"/>
      <c r="E13" s="7"/>
      <c r="F13" s="63"/>
      <c r="G13" s="7"/>
      <c r="H13" s="7" t="s">
        <v>15</v>
      </c>
      <c r="I13" s="97">
        <f>C13*0.85</f>
        <v>978.69</v>
      </c>
      <c r="J13" s="7"/>
      <c r="K13" s="7"/>
      <c r="L13" s="98"/>
      <c r="M13" s="7"/>
      <c r="N13" s="60"/>
      <c r="O13" s="121"/>
      <c r="P13" s="104"/>
      <c r="Q13" s="104"/>
      <c r="R13" s="7"/>
      <c r="S13" s="23"/>
      <c r="T13" s="63"/>
      <c r="U13" s="7"/>
      <c r="V13" s="63"/>
    </row>
    <row r="14" spans="1:22" x14ac:dyDescent="0.25">
      <c r="A14" s="7"/>
      <c r="B14" s="7" t="s">
        <v>98</v>
      </c>
      <c r="C14" s="123">
        <v>978.7</v>
      </c>
      <c r="D14" s="63"/>
      <c r="E14" s="7"/>
      <c r="F14" s="63"/>
      <c r="G14" s="7"/>
      <c r="H14" s="7" t="s">
        <v>14</v>
      </c>
      <c r="I14" s="93">
        <f>I12*I13</f>
        <v>26.424630000000001</v>
      </c>
      <c r="J14" s="7"/>
      <c r="K14" s="7"/>
      <c r="L14" s="93"/>
      <c r="M14" s="7"/>
      <c r="N14" s="60"/>
      <c r="O14" s="121" t="s">
        <v>72</v>
      </c>
      <c r="P14" s="104">
        <f>F22/P4</f>
        <v>0</v>
      </c>
      <c r="Q14" s="104">
        <f>F22/P4</f>
        <v>0</v>
      </c>
      <c r="R14" s="7"/>
      <c r="S14" s="23"/>
      <c r="T14" s="63"/>
      <c r="U14" s="7"/>
      <c r="V14" s="63"/>
    </row>
    <row r="15" spans="1:22" x14ac:dyDescent="0.25">
      <c r="A15" s="7"/>
      <c r="B15" s="7" t="s">
        <v>99</v>
      </c>
      <c r="C15" s="125">
        <v>48.8</v>
      </c>
      <c r="D15" s="63"/>
      <c r="E15" s="90"/>
      <c r="F15" s="91"/>
      <c r="G15" s="7"/>
      <c r="H15" s="90"/>
      <c r="I15" s="23"/>
      <c r="J15" s="7"/>
      <c r="K15" s="90"/>
      <c r="L15" s="91"/>
      <c r="M15" s="7"/>
      <c r="N15" s="60"/>
      <c r="O15" s="121"/>
      <c r="P15" s="105"/>
      <c r="Q15" s="104"/>
      <c r="R15" s="7"/>
      <c r="S15" s="23"/>
      <c r="T15" s="63"/>
      <c r="U15" s="7"/>
      <c r="V15" s="63"/>
    </row>
    <row r="16" spans="1:22" x14ac:dyDescent="0.25">
      <c r="A16" s="7"/>
      <c r="B16" s="7" t="s">
        <v>100</v>
      </c>
      <c r="C16" s="125">
        <v>32.700000000000003</v>
      </c>
      <c r="D16" s="63"/>
      <c r="E16" s="90" t="s">
        <v>21</v>
      </c>
      <c r="F16" s="91"/>
      <c r="G16" s="7"/>
      <c r="H16" s="90"/>
      <c r="I16" s="23"/>
      <c r="J16" s="7"/>
      <c r="K16" s="90"/>
      <c r="L16" s="96"/>
      <c r="M16" s="7"/>
      <c r="N16" s="60"/>
      <c r="O16" s="121" t="s">
        <v>71</v>
      </c>
      <c r="P16" s="104">
        <f>F27/P4</f>
        <v>0</v>
      </c>
      <c r="Q16" s="104">
        <f>F27/P4</f>
        <v>0</v>
      </c>
      <c r="R16" s="7"/>
      <c r="S16" s="23"/>
      <c r="T16" s="63"/>
      <c r="U16" s="7"/>
      <c r="V16" s="63"/>
    </row>
    <row r="17" spans="1:22" x14ac:dyDescent="0.25">
      <c r="A17" s="7"/>
      <c r="B17" s="7"/>
      <c r="C17" s="23"/>
      <c r="D17" s="63"/>
      <c r="E17" s="7" t="s">
        <v>85</v>
      </c>
      <c r="F17" s="109">
        <v>15.522</v>
      </c>
      <c r="G17" s="7"/>
      <c r="H17" s="7"/>
      <c r="I17" s="94"/>
      <c r="J17" s="7"/>
      <c r="K17" s="7"/>
      <c r="L17" s="95"/>
      <c r="M17" s="7"/>
      <c r="N17" s="60"/>
      <c r="O17" s="121"/>
      <c r="P17" s="104"/>
      <c r="Q17" s="104"/>
      <c r="R17" s="7"/>
      <c r="S17" s="23"/>
      <c r="T17" s="63"/>
      <c r="U17" s="7"/>
      <c r="V17" s="63"/>
    </row>
    <row r="18" spans="1:22" x14ac:dyDescent="0.25">
      <c r="A18" s="7"/>
      <c r="B18" s="7"/>
      <c r="C18" s="23"/>
      <c r="D18" s="63"/>
      <c r="E18" s="7"/>
      <c r="F18" s="101"/>
      <c r="G18" s="7"/>
      <c r="H18" s="7"/>
      <c r="I18" s="97"/>
      <c r="J18" s="7"/>
      <c r="K18" s="7"/>
      <c r="L18" s="98"/>
      <c r="M18" s="7"/>
      <c r="N18" s="60"/>
      <c r="O18" s="121" t="s">
        <v>53</v>
      </c>
      <c r="P18" s="107">
        <f>I8/P4</f>
        <v>0.80884297520661164</v>
      </c>
      <c r="Q18" s="104">
        <f>I9/P4</f>
        <v>1.6176859504132234E-2</v>
      </c>
      <c r="R18" s="7"/>
      <c r="S18" s="23"/>
      <c r="T18" s="63"/>
      <c r="U18" s="7"/>
      <c r="V18" s="63"/>
    </row>
    <row r="19" spans="1:22" x14ac:dyDescent="0.25">
      <c r="A19" s="7"/>
      <c r="B19" s="90"/>
      <c r="C19" s="23"/>
      <c r="D19" s="63"/>
      <c r="E19" s="7"/>
      <c r="F19" s="23"/>
      <c r="G19" s="7"/>
      <c r="H19" s="7"/>
      <c r="I19" s="93"/>
      <c r="J19" s="7"/>
      <c r="K19" s="7"/>
      <c r="L19" s="93"/>
      <c r="M19" s="7"/>
      <c r="N19" s="60"/>
      <c r="O19" s="121"/>
      <c r="P19" s="107"/>
      <c r="Q19" s="104"/>
      <c r="R19" s="7"/>
      <c r="S19" s="23"/>
      <c r="T19" s="63"/>
      <c r="U19" s="7"/>
      <c r="V19" s="63"/>
    </row>
    <row r="20" spans="1:22" x14ac:dyDescent="0.25">
      <c r="A20" s="7"/>
      <c r="B20" s="90"/>
      <c r="C20" s="23"/>
      <c r="D20" s="63"/>
      <c r="E20" s="7"/>
      <c r="F20" s="23"/>
      <c r="G20" s="7"/>
      <c r="H20" s="7"/>
      <c r="I20" s="23"/>
      <c r="J20" s="7"/>
      <c r="K20" s="7"/>
      <c r="L20" s="23"/>
      <c r="M20" s="7"/>
      <c r="N20" s="60"/>
      <c r="O20" s="121" t="s">
        <v>38</v>
      </c>
      <c r="P20" s="107">
        <f>I13/P4</f>
        <v>0.80883471074380164</v>
      </c>
      <c r="Q20" s="104">
        <f>I14/P4</f>
        <v>2.1838537190082646E-2</v>
      </c>
      <c r="R20" s="7"/>
      <c r="S20" s="23"/>
      <c r="T20" s="63"/>
      <c r="U20" s="7"/>
      <c r="V20" s="63"/>
    </row>
    <row r="21" spans="1:22" x14ac:dyDescent="0.25">
      <c r="A21" s="7"/>
      <c r="B21" s="7"/>
      <c r="C21" s="23"/>
      <c r="D21" s="63"/>
      <c r="E21" s="90"/>
      <c r="F21" s="91"/>
      <c r="G21" s="7"/>
      <c r="H21" s="90"/>
      <c r="I21" s="23"/>
      <c r="J21" s="7"/>
      <c r="K21" s="7"/>
      <c r="L21" s="23"/>
      <c r="M21" s="7"/>
      <c r="N21" s="60"/>
      <c r="O21" s="121"/>
      <c r="P21" s="107"/>
      <c r="Q21" s="104"/>
      <c r="R21" s="7"/>
      <c r="S21" s="23"/>
      <c r="T21" s="63"/>
      <c r="U21" s="7"/>
      <c r="V21" s="63"/>
    </row>
    <row r="22" spans="1:22" x14ac:dyDescent="0.25">
      <c r="A22" s="7"/>
      <c r="B22" s="7"/>
      <c r="C22" s="23"/>
      <c r="D22" s="63"/>
      <c r="E22" s="7"/>
      <c r="F22" s="93"/>
      <c r="G22" s="7"/>
      <c r="H22" s="7"/>
      <c r="I22" s="94"/>
      <c r="J22" s="7"/>
      <c r="K22" s="7"/>
      <c r="L22" s="102"/>
      <c r="M22" s="7"/>
      <c r="N22" s="60"/>
      <c r="O22" s="121" t="s">
        <v>39</v>
      </c>
      <c r="P22" s="107">
        <f>I18/P4</f>
        <v>0</v>
      </c>
      <c r="Q22" s="104">
        <f>I19/P4</f>
        <v>0</v>
      </c>
      <c r="R22" s="7"/>
      <c r="S22" s="23"/>
      <c r="T22" s="63"/>
      <c r="U22" s="7"/>
      <c r="V22" s="63"/>
    </row>
    <row r="23" spans="1:22" x14ac:dyDescent="0.25">
      <c r="A23" s="7"/>
      <c r="B23" s="7"/>
      <c r="C23" s="63"/>
      <c r="D23" s="63"/>
      <c r="E23" s="7"/>
      <c r="F23" s="63"/>
      <c r="G23" s="7"/>
      <c r="H23" s="7"/>
      <c r="I23" s="97"/>
      <c r="J23" s="7"/>
      <c r="K23" s="7"/>
      <c r="L23" s="63"/>
      <c r="M23" s="7"/>
      <c r="N23" s="60"/>
      <c r="O23" s="121"/>
      <c r="P23" s="105"/>
      <c r="Q23" s="7"/>
      <c r="R23" s="7"/>
      <c r="S23" s="63"/>
      <c r="T23" s="63"/>
      <c r="U23" s="7"/>
      <c r="V23" s="63"/>
    </row>
    <row r="24" spans="1:22" x14ac:dyDescent="0.25">
      <c r="A24" s="7"/>
      <c r="B24" s="7"/>
      <c r="C24" s="63"/>
      <c r="D24" s="63"/>
      <c r="E24" s="90"/>
      <c r="F24" s="91"/>
      <c r="G24" s="7"/>
      <c r="H24" s="7"/>
      <c r="I24" s="93"/>
      <c r="J24" s="7"/>
      <c r="K24" s="90"/>
      <c r="L24" s="63"/>
      <c r="M24" s="7"/>
      <c r="N24" s="60"/>
      <c r="O24" s="121" t="s">
        <v>50</v>
      </c>
      <c r="P24" s="107">
        <f>I23/P4</f>
        <v>0</v>
      </c>
      <c r="Q24" s="104">
        <f>I24/P4</f>
        <v>0</v>
      </c>
      <c r="R24" s="7"/>
      <c r="S24" s="23"/>
      <c r="T24" s="63"/>
      <c r="U24" s="7"/>
      <c r="V24" s="63"/>
    </row>
    <row r="25" spans="1:22" x14ac:dyDescent="0.25">
      <c r="A25" s="7"/>
      <c r="B25" s="7"/>
      <c r="C25" s="63"/>
      <c r="D25" s="63"/>
      <c r="E25" s="8"/>
      <c r="F25" s="96"/>
      <c r="G25" s="7"/>
      <c r="H25" s="7"/>
      <c r="I25" s="23"/>
      <c r="J25" s="7"/>
      <c r="K25" s="7"/>
      <c r="L25" s="96"/>
      <c r="M25" s="7"/>
      <c r="N25" s="60"/>
      <c r="O25" s="121"/>
      <c r="P25" s="105"/>
      <c r="Q25" s="7"/>
      <c r="R25" s="7"/>
      <c r="S25" s="63"/>
      <c r="T25" s="63"/>
      <c r="U25" s="7"/>
      <c r="V25" s="7"/>
    </row>
    <row r="26" spans="1:22" x14ac:dyDescent="0.25">
      <c r="A26" s="7"/>
      <c r="B26" s="7"/>
      <c r="C26" s="63"/>
      <c r="D26" s="63"/>
      <c r="E26" s="90"/>
      <c r="F26" s="96"/>
      <c r="G26" s="7"/>
      <c r="H26" s="7"/>
      <c r="I26" s="23"/>
      <c r="J26" s="7"/>
      <c r="K26" s="7"/>
      <c r="L26" s="96"/>
      <c r="M26" s="7"/>
      <c r="N26" s="60"/>
      <c r="O26" s="121" t="s">
        <v>47</v>
      </c>
      <c r="P26" s="108">
        <f>(L7+L12+L17)/P4</f>
        <v>0</v>
      </c>
      <c r="Q26" s="104">
        <f>(L9+L14+L19)/P4</f>
        <v>0</v>
      </c>
      <c r="R26" s="7"/>
      <c r="S26" s="23"/>
      <c r="T26" s="63"/>
      <c r="U26" s="7"/>
      <c r="V26" s="7"/>
    </row>
    <row r="27" spans="1:22" x14ac:dyDescent="0.25">
      <c r="A27" s="7"/>
      <c r="B27" s="7"/>
      <c r="C27" s="63"/>
      <c r="D27" s="63"/>
      <c r="E27" s="7"/>
      <c r="F27" s="93"/>
      <c r="G27" s="7"/>
      <c r="H27" s="7"/>
      <c r="I27" s="23"/>
      <c r="J27" s="7"/>
      <c r="K27" s="7"/>
      <c r="L27" s="63"/>
      <c r="M27" s="7"/>
      <c r="N27" s="60"/>
      <c r="O27" s="7"/>
      <c r="P27" s="7"/>
      <c r="Q27" s="7"/>
      <c r="S27" s="63"/>
      <c r="T27" s="63"/>
      <c r="U27" s="7"/>
      <c r="V27" s="7"/>
    </row>
    <row r="28" spans="1:22" s="113" customFormat="1" x14ac:dyDescent="0.25">
      <c r="A28" s="4"/>
      <c r="B28" s="4"/>
      <c r="C28" s="5"/>
      <c r="D28" s="5"/>
      <c r="E28" s="4"/>
      <c r="F28" s="114"/>
      <c r="G28" s="4"/>
      <c r="H28" s="4"/>
      <c r="I28" s="114"/>
      <c r="J28" s="4"/>
      <c r="K28" s="4"/>
      <c r="L28" s="5"/>
      <c r="M28" s="4"/>
      <c r="N28" s="6"/>
      <c r="O28" s="4"/>
      <c r="P28" s="4"/>
      <c r="Q28" s="4"/>
      <c r="R28" s="4"/>
      <c r="S28" s="4"/>
      <c r="T28" s="4"/>
      <c r="U28" s="4"/>
      <c r="V28" s="4"/>
    </row>
    <row r="29" spans="1:22" x14ac:dyDescent="0.25">
      <c r="A29" s="7"/>
      <c r="B29" s="7"/>
      <c r="C29" s="63"/>
      <c r="D29" s="63"/>
      <c r="E29" s="7"/>
      <c r="F29" s="23"/>
      <c r="G29" s="7"/>
      <c r="H29" s="7"/>
      <c r="I29" s="23"/>
      <c r="J29" s="7"/>
      <c r="K29" s="134"/>
      <c r="L29" s="23"/>
      <c r="M29" s="7"/>
      <c r="N29" s="60"/>
      <c r="O29" s="7"/>
      <c r="P29" s="7"/>
      <c r="Q29" s="7"/>
      <c r="R29" s="7"/>
      <c r="S29" s="7"/>
      <c r="T29" s="7"/>
      <c r="U29" s="7"/>
      <c r="V29" s="7"/>
    </row>
    <row r="30" spans="1:22" x14ac:dyDescent="0.25">
      <c r="A30" s="7"/>
      <c r="B30" s="90" t="s">
        <v>6</v>
      </c>
      <c r="C30" s="90"/>
      <c r="D30" s="91"/>
      <c r="E30" s="90" t="s">
        <v>7</v>
      </c>
      <c r="F30" s="91"/>
      <c r="G30" s="90"/>
      <c r="H30" s="90" t="s">
        <v>84</v>
      </c>
      <c r="I30" s="91"/>
      <c r="J30" s="90"/>
      <c r="K30" s="90"/>
      <c r="L30" s="91"/>
      <c r="M30" s="90"/>
      <c r="N30" s="60"/>
      <c r="O30" s="121" t="s">
        <v>26</v>
      </c>
      <c r="P30" s="120">
        <f>C38</f>
        <v>2455.9</v>
      </c>
      <c r="Q30" s="120"/>
      <c r="R30" s="103"/>
      <c r="S30" s="7"/>
      <c r="T30" s="7"/>
      <c r="U30" s="7"/>
      <c r="V30" s="7"/>
    </row>
    <row r="31" spans="1:22" x14ac:dyDescent="0.25">
      <c r="A31" s="7"/>
      <c r="B31" s="7"/>
      <c r="C31" s="63"/>
      <c r="D31" s="63"/>
      <c r="E31" s="7"/>
      <c r="F31" s="63"/>
      <c r="G31" s="7"/>
      <c r="H31" s="7"/>
      <c r="I31" s="63"/>
      <c r="J31" s="7"/>
      <c r="K31" s="134"/>
      <c r="L31" s="63"/>
      <c r="M31" s="7"/>
      <c r="N31" s="60"/>
      <c r="O31" s="121" t="s">
        <v>110</v>
      </c>
      <c r="P31" s="128">
        <f>C35/P30</f>
        <v>1240</v>
      </c>
      <c r="Q31" s="120"/>
      <c r="R31" s="103"/>
      <c r="S31" s="7"/>
      <c r="T31" s="7"/>
      <c r="U31" s="7"/>
      <c r="V31" s="7"/>
    </row>
    <row r="32" spans="1:22" x14ac:dyDescent="0.25">
      <c r="A32" s="7"/>
      <c r="B32" s="90" t="s">
        <v>8</v>
      </c>
      <c r="C32" s="91"/>
      <c r="D32" s="63"/>
      <c r="E32" s="90" t="s">
        <v>9</v>
      </c>
      <c r="F32" s="91"/>
      <c r="G32" s="7"/>
      <c r="H32" s="90" t="s">
        <v>10</v>
      </c>
      <c r="I32" s="23"/>
      <c r="J32" s="7"/>
      <c r="K32" s="90"/>
      <c r="L32" s="91"/>
      <c r="M32" s="7"/>
      <c r="N32" s="60"/>
      <c r="O32" s="121"/>
      <c r="P32" s="103"/>
      <c r="Q32" s="103"/>
      <c r="R32" s="7"/>
      <c r="S32" s="7"/>
      <c r="T32" s="7"/>
      <c r="U32" s="7"/>
      <c r="V32" s="7"/>
    </row>
    <row r="33" spans="1:22" x14ac:dyDescent="0.25">
      <c r="A33" s="7"/>
      <c r="B33" s="89" t="s">
        <v>101</v>
      </c>
      <c r="C33" s="63" t="s">
        <v>116</v>
      </c>
      <c r="D33" s="63"/>
      <c r="E33" s="7" t="s">
        <v>85</v>
      </c>
      <c r="F33" s="109">
        <v>267.3</v>
      </c>
      <c r="G33" s="7"/>
      <c r="H33" s="7" t="s">
        <v>12</v>
      </c>
      <c r="I33" s="94">
        <v>0.02</v>
      </c>
      <c r="J33" s="7"/>
      <c r="K33" s="134"/>
      <c r="L33" s="95"/>
      <c r="M33" s="7"/>
      <c r="N33" s="60"/>
      <c r="O33" s="90"/>
      <c r="P33" s="122" t="s">
        <v>107</v>
      </c>
      <c r="Q33" s="122" t="s">
        <v>108</v>
      </c>
      <c r="R33" s="104"/>
      <c r="S33" s="104"/>
      <c r="T33" s="7"/>
      <c r="U33" s="7"/>
      <c r="V33" s="7"/>
    </row>
    <row r="34" spans="1:22" x14ac:dyDescent="0.25">
      <c r="A34" s="7"/>
      <c r="B34" s="7" t="s">
        <v>25</v>
      </c>
      <c r="C34" s="92">
        <v>2011</v>
      </c>
      <c r="D34" s="63"/>
      <c r="E34" s="7"/>
      <c r="F34" s="96"/>
      <c r="G34" s="7"/>
      <c r="H34" s="7" t="s">
        <v>15</v>
      </c>
      <c r="I34" s="97">
        <f>C40</f>
        <v>1450.8</v>
      </c>
      <c r="J34" s="7"/>
      <c r="K34" s="7"/>
      <c r="L34" s="98"/>
      <c r="M34" s="7"/>
      <c r="N34" s="60"/>
      <c r="O34" s="121" t="s">
        <v>36</v>
      </c>
      <c r="P34" s="104">
        <f>F33/P30</f>
        <v>0.10883993647949836</v>
      </c>
      <c r="Q34" s="104">
        <f>F33/P30</f>
        <v>0.10883993647949836</v>
      </c>
      <c r="R34" s="104"/>
      <c r="S34" s="104"/>
      <c r="T34" s="7"/>
      <c r="U34" s="7"/>
      <c r="V34" s="7"/>
    </row>
    <row r="35" spans="1:22" x14ac:dyDescent="0.25">
      <c r="A35" s="7"/>
      <c r="B35" s="7" t="s">
        <v>78</v>
      </c>
      <c r="C35" s="99">
        <v>3045316</v>
      </c>
      <c r="D35" s="63"/>
      <c r="E35" s="7"/>
      <c r="F35" s="23"/>
      <c r="G35" s="7"/>
      <c r="H35" s="7" t="s">
        <v>14</v>
      </c>
      <c r="I35" s="93">
        <f>I33*I34</f>
        <v>29.015999999999998</v>
      </c>
      <c r="J35" s="7"/>
      <c r="K35" s="134"/>
      <c r="L35" s="93"/>
      <c r="M35" s="7"/>
      <c r="N35" s="60"/>
      <c r="O35" s="121"/>
      <c r="P35" s="104"/>
      <c r="Q35" s="104"/>
      <c r="R35" s="104"/>
      <c r="S35" s="104"/>
      <c r="T35" s="30"/>
      <c r="U35" s="30"/>
      <c r="V35" s="30"/>
    </row>
    <row r="36" spans="1:22" x14ac:dyDescent="0.25">
      <c r="A36" s="7"/>
      <c r="D36" s="63"/>
      <c r="E36" s="7"/>
      <c r="F36" s="23"/>
      <c r="G36" s="7"/>
      <c r="J36" s="7"/>
      <c r="M36" s="7"/>
      <c r="N36" s="60"/>
      <c r="O36" s="121" t="s">
        <v>37</v>
      </c>
      <c r="P36" s="104">
        <f>F38/P30</f>
        <v>2.2639358280060261E-3</v>
      </c>
      <c r="Q36" s="104">
        <f>F38/P30</f>
        <v>2.2639358280060261E-3</v>
      </c>
      <c r="R36" s="104"/>
      <c r="S36" s="104"/>
      <c r="T36" s="106"/>
      <c r="U36" s="106"/>
      <c r="V36" s="106"/>
    </row>
    <row r="37" spans="1:22" x14ac:dyDescent="0.25">
      <c r="A37" s="7"/>
      <c r="B37" s="90" t="s">
        <v>86</v>
      </c>
      <c r="C37" s="63"/>
      <c r="D37" s="100"/>
      <c r="E37" s="90" t="s">
        <v>17</v>
      </c>
      <c r="F37" s="91"/>
      <c r="G37" s="7"/>
      <c r="H37" s="90" t="s">
        <v>18</v>
      </c>
      <c r="I37" s="23"/>
      <c r="J37" s="134"/>
      <c r="K37" s="135"/>
      <c r="L37" s="91"/>
      <c r="M37" s="7"/>
      <c r="N37" s="60"/>
      <c r="O37" s="121"/>
      <c r="P37" s="104"/>
      <c r="Q37" s="104"/>
      <c r="R37" s="104"/>
      <c r="S37" s="104"/>
      <c r="T37" s="106"/>
      <c r="U37" s="106"/>
      <c r="V37" s="106"/>
    </row>
    <row r="38" spans="1:22" x14ac:dyDescent="0.25">
      <c r="A38" s="7"/>
      <c r="B38" s="7" t="s">
        <v>83</v>
      </c>
      <c r="C38" s="123">
        <v>2455.9</v>
      </c>
      <c r="D38" s="63"/>
      <c r="E38" s="7" t="s">
        <v>85</v>
      </c>
      <c r="F38" s="109">
        <v>5.56</v>
      </c>
      <c r="G38" s="7"/>
      <c r="H38" s="7" t="s">
        <v>12</v>
      </c>
      <c r="I38" s="94">
        <v>2.7E-2</v>
      </c>
      <c r="J38" s="7"/>
      <c r="K38" s="7"/>
      <c r="L38" s="95"/>
      <c r="M38" s="7"/>
      <c r="N38" s="60"/>
      <c r="O38" s="121" t="s">
        <v>21</v>
      </c>
      <c r="P38" s="104">
        <f>F43/P30</f>
        <v>6.2298953540453599E-3</v>
      </c>
      <c r="Q38" s="104">
        <f>F43/P30</f>
        <v>6.2298953540453599E-3</v>
      </c>
      <c r="R38" s="104"/>
      <c r="S38" s="104"/>
      <c r="T38" s="106"/>
      <c r="U38" s="106"/>
      <c r="V38" s="106"/>
    </row>
    <row r="39" spans="1:22" x14ac:dyDescent="0.25">
      <c r="A39" s="7"/>
      <c r="B39" s="7" t="s">
        <v>20</v>
      </c>
      <c r="C39" s="123">
        <v>1706.8</v>
      </c>
      <c r="D39" s="63"/>
      <c r="E39" s="7"/>
      <c r="F39" s="63"/>
      <c r="G39" s="7"/>
      <c r="H39" s="7" t="s">
        <v>15</v>
      </c>
      <c r="I39" s="97">
        <f>C39*0.85</f>
        <v>1450.78</v>
      </c>
      <c r="J39" s="134"/>
      <c r="K39" s="134"/>
      <c r="L39" s="98"/>
      <c r="M39" s="7"/>
      <c r="N39" s="60"/>
      <c r="O39" s="121"/>
      <c r="P39" s="104"/>
      <c r="Q39" s="104"/>
      <c r="R39" s="104"/>
      <c r="S39" s="104"/>
      <c r="T39" s="7"/>
      <c r="U39" s="7"/>
      <c r="V39" s="7"/>
    </row>
    <row r="40" spans="1:22" x14ac:dyDescent="0.25">
      <c r="A40" s="7"/>
      <c r="B40" s="7" t="s">
        <v>98</v>
      </c>
      <c r="C40" s="123">
        <v>1450.8</v>
      </c>
      <c r="D40" s="63"/>
      <c r="E40" s="7"/>
      <c r="F40" s="63"/>
      <c r="G40" s="7"/>
      <c r="H40" s="7" t="s">
        <v>14</v>
      </c>
      <c r="I40" s="93">
        <f>I38*I39</f>
        <v>39.171059999999997</v>
      </c>
      <c r="J40" s="7"/>
      <c r="K40" s="7"/>
      <c r="L40" s="93"/>
      <c r="M40" s="7"/>
      <c r="N40" s="60"/>
      <c r="O40" s="121" t="s">
        <v>72</v>
      </c>
      <c r="P40" s="104">
        <f>F48/P30</f>
        <v>0</v>
      </c>
      <c r="Q40" s="104">
        <f>F48/P30</f>
        <v>0</v>
      </c>
      <c r="R40" s="105"/>
      <c r="S40" s="104"/>
      <c r="T40" s="7"/>
      <c r="U40" s="7"/>
      <c r="V40" s="7"/>
    </row>
    <row r="41" spans="1:22" x14ac:dyDescent="0.25">
      <c r="A41" s="7"/>
      <c r="B41" s="7" t="s">
        <v>99</v>
      </c>
      <c r="C41" s="124">
        <v>48.3</v>
      </c>
      <c r="D41" s="63"/>
      <c r="E41" s="90"/>
      <c r="F41" s="91"/>
      <c r="G41" s="7"/>
      <c r="H41" s="90"/>
      <c r="I41" s="23"/>
      <c r="J41" s="134"/>
      <c r="K41" s="135"/>
      <c r="L41" s="91"/>
      <c r="M41" s="7"/>
      <c r="N41" s="60"/>
      <c r="O41" s="121"/>
      <c r="P41" s="105"/>
      <c r="Q41" s="104"/>
      <c r="R41" s="104"/>
      <c r="S41" s="104"/>
      <c r="T41" s="7"/>
      <c r="U41" s="7"/>
      <c r="V41" s="7"/>
    </row>
    <row r="42" spans="1:22" x14ac:dyDescent="0.25">
      <c r="A42" s="7"/>
      <c r="B42" s="7" t="s">
        <v>100</v>
      </c>
      <c r="C42" s="125">
        <v>62.5</v>
      </c>
      <c r="D42" s="63"/>
      <c r="E42" s="90" t="s">
        <v>21</v>
      </c>
      <c r="F42" s="91"/>
      <c r="G42" s="7"/>
      <c r="H42" s="90"/>
      <c r="I42" s="23"/>
      <c r="J42" s="7"/>
      <c r="K42" s="90"/>
      <c r="L42" s="96"/>
      <c r="M42" s="7"/>
      <c r="N42" s="60"/>
      <c r="O42" s="121" t="s">
        <v>71</v>
      </c>
      <c r="P42" s="104">
        <f>F53/P30</f>
        <v>0</v>
      </c>
      <c r="Q42" s="104">
        <f>F53/P30</f>
        <v>0</v>
      </c>
      <c r="R42" s="104"/>
      <c r="S42" s="104"/>
      <c r="T42" s="7"/>
      <c r="U42" s="7"/>
      <c r="V42" s="7"/>
    </row>
    <row r="43" spans="1:22" x14ac:dyDescent="0.25">
      <c r="A43" s="7"/>
      <c r="B43" s="7"/>
      <c r="C43" s="23"/>
      <c r="D43" s="63"/>
      <c r="E43" s="7" t="s">
        <v>85</v>
      </c>
      <c r="F43" s="109">
        <v>15.3</v>
      </c>
      <c r="G43" s="7"/>
      <c r="H43" s="7"/>
      <c r="I43" s="94"/>
      <c r="J43" s="7"/>
      <c r="K43" s="7"/>
      <c r="L43" s="95"/>
      <c r="M43" s="7"/>
      <c r="N43" s="60"/>
      <c r="O43" s="121"/>
      <c r="P43" s="104"/>
      <c r="Q43" s="104"/>
      <c r="R43" s="104"/>
      <c r="S43" s="104"/>
      <c r="T43" s="7"/>
      <c r="U43" s="7"/>
      <c r="V43" s="7"/>
    </row>
    <row r="44" spans="1:22" x14ac:dyDescent="0.25">
      <c r="A44" s="7"/>
      <c r="B44" s="7"/>
      <c r="C44" s="23"/>
      <c r="D44" s="63"/>
      <c r="E44" s="7"/>
      <c r="F44" s="101"/>
      <c r="G44" s="7"/>
      <c r="H44" s="7"/>
      <c r="I44" s="97"/>
      <c r="J44" s="7"/>
      <c r="K44" s="7"/>
      <c r="L44" s="98"/>
      <c r="M44" s="7"/>
      <c r="N44" s="60"/>
      <c r="O44" s="121" t="s">
        <v>53</v>
      </c>
      <c r="P44" s="107">
        <f>I34/P30</f>
        <v>0.59074066533653646</v>
      </c>
      <c r="Q44" s="104">
        <f>I35/P30</f>
        <v>1.181481330673073E-2</v>
      </c>
      <c r="R44" s="104"/>
      <c r="S44" s="104"/>
      <c r="T44" s="7"/>
      <c r="U44" s="7"/>
      <c r="V44" s="7"/>
    </row>
    <row r="45" spans="1:22" x14ac:dyDescent="0.25">
      <c r="A45" s="7"/>
      <c r="B45" s="90"/>
      <c r="C45" s="23"/>
      <c r="D45" s="63"/>
      <c r="E45" s="7"/>
      <c r="F45" s="23"/>
      <c r="G45" s="7"/>
      <c r="H45" s="7"/>
      <c r="I45" s="93"/>
      <c r="J45" s="7"/>
      <c r="K45" s="134"/>
      <c r="L45" s="93"/>
      <c r="M45" s="7"/>
      <c r="N45" s="60"/>
      <c r="O45" s="121"/>
      <c r="P45" s="107"/>
      <c r="Q45" s="104"/>
      <c r="R45" s="104"/>
      <c r="S45" s="104"/>
      <c r="T45" s="7"/>
      <c r="U45" s="7"/>
      <c r="V45" s="7"/>
    </row>
    <row r="46" spans="1:22" x14ac:dyDescent="0.25">
      <c r="A46" s="7"/>
      <c r="B46" s="90"/>
      <c r="C46" s="23"/>
      <c r="D46" s="63"/>
      <c r="E46" s="7"/>
      <c r="F46" s="23"/>
      <c r="G46" s="7"/>
      <c r="H46" s="7"/>
      <c r="I46" s="23"/>
      <c r="J46" s="7"/>
      <c r="K46" s="7"/>
      <c r="L46" s="23"/>
      <c r="M46" s="7"/>
      <c r="N46" s="60"/>
      <c r="O46" s="121" t="s">
        <v>38</v>
      </c>
      <c r="P46" s="107">
        <f>I39/P30</f>
        <v>0.59073252168247892</v>
      </c>
      <c r="Q46" s="104">
        <f>I40/P30</f>
        <v>1.5949778085426931E-2</v>
      </c>
      <c r="R46" s="104"/>
      <c r="S46" s="104"/>
      <c r="T46" s="7"/>
      <c r="U46" s="7"/>
      <c r="V46" s="7"/>
    </row>
    <row r="47" spans="1:22" x14ac:dyDescent="0.25">
      <c r="A47" s="7"/>
      <c r="B47" s="7"/>
      <c r="C47" s="23"/>
      <c r="D47" s="63"/>
      <c r="E47" s="90"/>
      <c r="F47" s="91"/>
      <c r="G47" s="7"/>
      <c r="H47" s="90"/>
      <c r="I47" s="23"/>
      <c r="J47" s="7"/>
      <c r="K47" s="134"/>
      <c r="L47" s="23"/>
      <c r="M47" s="7"/>
      <c r="N47" s="60"/>
      <c r="O47" s="121"/>
      <c r="P47" s="107"/>
      <c r="Q47" s="104"/>
      <c r="R47" s="104"/>
      <c r="S47" s="104"/>
      <c r="T47" s="7"/>
      <c r="U47" s="7"/>
      <c r="V47" s="7"/>
    </row>
    <row r="48" spans="1:22" x14ac:dyDescent="0.25">
      <c r="A48" s="7"/>
      <c r="B48" s="7"/>
      <c r="C48" s="23"/>
      <c r="D48" s="63"/>
      <c r="E48" s="7"/>
      <c r="F48" s="93"/>
      <c r="G48" s="7"/>
      <c r="H48" s="7"/>
      <c r="I48" s="94"/>
      <c r="J48" s="7"/>
      <c r="K48" s="7"/>
      <c r="L48" s="102"/>
      <c r="M48" s="7"/>
      <c r="N48" s="60"/>
      <c r="O48" s="121" t="s">
        <v>39</v>
      </c>
      <c r="P48" s="107">
        <f>I44/P30</f>
        <v>0</v>
      </c>
      <c r="Q48" s="104">
        <f>I45/P30</f>
        <v>0</v>
      </c>
      <c r="R48" s="105"/>
      <c r="S48" s="7"/>
      <c r="T48" s="7"/>
      <c r="U48" s="7"/>
      <c r="V48" s="7"/>
    </row>
    <row r="49" spans="1:22" x14ac:dyDescent="0.25">
      <c r="A49" s="7"/>
      <c r="B49" s="7"/>
      <c r="C49" s="63"/>
      <c r="D49" s="63"/>
      <c r="E49" s="7"/>
      <c r="F49" s="63"/>
      <c r="G49" s="7"/>
      <c r="H49" s="7"/>
      <c r="I49" s="97"/>
      <c r="J49" s="7"/>
      <c r="K49" s="7"/>
      <c r="L49" s="63"/>
      <c r="M49" s="7"/>
      <c r="N49" s="60"/>
      <c r="O49" s="121"/>
      <c r="P49" s="105"/>
      <c r="Q49" s="7"/>
      <c r="R49" s="107"/>
      <c r="S49" s="104"/>
      <c r="T49" s="7"/>
      <c r="U49" s="7"/>
      <c r="V49" s="7"/>
    </row>
    <row r="50" spans="1:22" x14ac:dyDescent="0.25">
      <c r="A50" s="7"/>
      <c r="B50" s="7"/>
      <c r="C50" s="63"/>
      <c r="D50" s="63"/>
      <c r="E50" s="90"/>
      <c r="F50" s="91"/>
      <c r="G50" s="7"/>
      <c r="H50" s="7"/>
      <c r="I50" s="93"/>
      <c r="J50" s="7"/>
      <c r="K50" s="90"/>
      <c r="L50" s="63"/>
      <c r="M50" s="7"/>
      <c r="N50" s="60"/>
      <c r="O50" s="121" t="s">
        <v>50</v>
      </c>
      <c r="P50" s="107">
        <f>I49/P30</f>
        <v>0</v>
      </c>
      <c r="Q50" s="104">
        <f>I50/P30</f>
        <v>0</v>
      </c>
      <c r="R50" s="105"/>
      <c r="S50" s="7"/>
      <c r="T50" s="7"/>
      <c r="U50" s="7"/>
      <c r="V50" s="7"/>
    </row>
    <row r="51" spans="1:22" x14ac:dyDescent="0.25">
      <c r="A51" s="7"/>
      <c r="B51" s="7"/>
      <c r="C51" s="63"/>
      <c r="D51" s="63"/>
      <c r="E51" s="8"/>
      <c r="F51" s="96"/>
      <c r="G51" s="7"/>
      <c r="H51" s="7"/>
      <c r="I51" s="23"/>
      <c r="J51" s="7"/>
      <c r="K51" s="7"/>
      <c r="L51" s="96"/>
      <c r="M51" s="7"/>
      <c r="N51" s="60"/>
      <c r="O51" s="121"/>
      <c r="P51" s="105"/>
      <c r="Q51" s="7"/>
      <c r="R51" s="108"/>
      <c r="S51" s="104"/>
      <c r="T51" s="7"/>
      <c r="U51" s="7"/>
      <c r="V51" s="7"/>
    </row>
    <row r="52" spans="1:22" x14ac:dyDescent="0.25">
      <c r="A52" s="7"/>
      <c r="B52" s="7"/>
      <c r="C52" s="63"/>
      <c r="D52" s="63"/>
      <c r="E52" s="90"/>
      <c r="F52" s="96"/>
      <c r="G52" s="7"/>
      <c r="H52" s="7"/>
      <c r="I52" s="23"/>
      <c r="J52" s="7"/>
      <c r="K52" s="7"/>
      <c r="L52" s="96"/>
      <c r="M52" s="7"/>
      <c r="N52" s="60"/>
      <c r="O52" s="121" t="s">
        <v>47</v>
      </c>
      <c r="P52" s="108">
        <f>(L33+L38+L43)/P30</f>
        <v>0</v>
      </c>
      <c r="Q52" s="104">
        <f>(L35+L40+L45)/P30</f>
        <v>0</v>
      </c>
      <c r="R52" s="7"/>
      <c r="S52" s="7"/>
      <c r="T52" s="7"/>
      <c r="U52" s="7"/>
      <c r="V52" s="7"/>
    </row>
    <row r="53" spans="1:22" x14ac:dyDescent="0.25">
      <c r="B53" s="7"/>
      <c r="C53" s="63"/>
      <c r="D53" s="63"/>
      <c r="E53" s="7"/>
      <c r="F53" s="93"/>
      <c r="G53" s="7"/>
      <c r="H53" s="7"/>
      <c r="I53" s="23"/>
      <c r="J53" s="7"/>
      <c r="K53" s="7"/>
      <c r="L53" s="63"/>
      <c r="M53" s="7"/>
      <c r="O53" s="7"/>
      <c r="P53" s="7"/>
      <c r="Q53" s="7"/>
    </row>
    <row r="54" spans="1:22" s="113" customFormat="1" x14ac:dyDescent="0.25">
      <c r="N54" s="118"/>
    </row>
    <row r="56" spans="1:22" x14ac:dyDescent="0.25">
      <c r="B56" s="90" t="s">
        <v>6</v>
      </c>
      <c r="C56" s="90"/>
      <c r="D56" s="91"/>
      <c r="E56" s="90" t="s">
        <v>7</v>
      </c>
      <c r="F56" s="91"/>
      <c r="G56" s="90"/>
      <c r="H56" s="90" t="s">
        <v>84</v>
      </c>
      <c r="I56" s="91"/>
      <c r="J56" s="90"/>
      <c r="K56" s="90"/>
      <c r="L56" s="91"/>
      <c r="M56" s="90"/>
      <c r="O56" s="121" t="s">
        <v>26</v>
      </c>
      <c r="P56" s="120">
        <f>C64</f>
        <v>0</v>
      </c>
      <c r="Q56" s="120"/>
    </row>
    <row r="57" spans="1:22" x14ac:dyDescent="0.25">
      <c r="B57" s="7"/>
      <c r="C57" s="63"/>
      <c r="D57" s="63"/>
      <c r="E57" s="7"/>
      <c r="F57" s="63"/>
      <c r="G57" s="7"/>
      <c r="H57" s="7"/>
      <c r="I57" s="63"/>
      <c r="J57" s="7"/>
      <c r="K57" s="7"/>
      <c r="L57" s="63"/>
      <c r="M57" s="7"/>
      <c r="O57" s="121" t="s">
        <v>110</v>
      </c>
      <c r="P57" s="128" t="e">
        <f>C61/P56</f>
        <v>#DIV/0!</v>
      </c>
      <c r="Q57" s="120"/>
    </row>
    <row r="58" spans="1:22" x14ac:dyDescent="0.25">
      <c r="B58" s="90" t="s">
        <v>8</v>
      </c>
      <c r="C58" s="91"/>
      <c r="D58" s="63"/>
      <c r="E58" s="90" t="s">
        <v>9</v>
      </c>
      <c r="F58" s="91"/>
      <c r="G58" s="7"/>
      <c r="H58" s="90" t="s">
        <v>10</v>
      </c>
      <c r="I58" s="23"/>
      <c r="J58" s="7"/>
      <c r="K58" s="90"/>
      <c r="L58" s="91"/>
      <c r="M58" s="7"/>
      <c r="O58" s="121"/>
      <c r="P58" s="103"/>
      <c r="Q58" s="103"/>
    </row>
    <row r="59" spans="1:22" x14ac:dyDescent="0.25">
      <c r="B59" s="89" t="s">
        <v>101</v>
      </c>
      <c r="C59" s="63" t="s">
        <v>117</v>
      </c>
      <c r="D59" s="63"/>
      <c r="E59" s="7" t="s">
        <v>85</v>
      </c>
      <c r="F59" s="157"/>
      <c r="G59" s="7"/>
      <c r="H59" s="7" t="s">
        <v>12</v>
      </c>
      <c r="I59" s="94">
        <v>0.02</v>
      </c>
      <c r="J59" s="7"/>
      <c r="K59" s="7"/>
      <c r="L59" s="95"/>
      <c r="M59" s="7"/>
      <c r="O59" s="90"/>
      <c r="P59" s="122" t="s">
        <v>107</v>
      </c>
      <c r="Q59" s="122" t="s">
        <v>108</v>
      </c>
    </row>
    <row r="60" spans="1:22" x14ac:dyDescent="0.25">
      <c r="B60" s="7" t="s">
        <v>25</v>
      </c>
      <c r="C60" s="158"/>
      <c r="D60" s="63"/>
      <c r="E60" s="7"/>
      <c r="F60" s="96"/>
      <c r="G60" s="7"/>
      <c r="H60" s="7" t="s">
        <v>15</v>
      </c>
      <c r="I60" s="97">
        <f>C66</f>
        <v>0</v>
      </c>
      <c r="J60" s="7"/>
      <c r="K60" s="7"/>
      <c r="L60" s="98"/>
      <c r="M60" s="7"/>
      <c r="O60" s="121" t="s">
        <v>36</v>
      </c>
      <c r="P60" s="104" t="e">
        <f>F59/P56</f>
        <v>#DIV/0!</v>
      </c>
      <c r="Q60" s="104" t="e">
        <f>F59/P56</f>
        <v>#DIV/0!</v>
      </c>
    </row>
    <row r="61" spans="1:22" x14ac:dyDescent="0.25">
      <c r="B61" s="7" t="s">
        <v>78</v>
      </c>
      <c r="C61" s="159"/>
      <c r="D61" s="63"/>
      <c r="E61" s="7"/>
      <c r="F61" s="23"/>
      <c r="G61" s="7"/>
      <c r="H61" s="7" t="s">
        <v>14</v>
      </c>
      <c r="I61" s="93">
        <f>I59*I60</f>
        <v>0</v>
      </c>
      <c r="J61" s="7"/>
      <c r="K61" s="7"/>
      <c r="L61" s="93"/>
      <c r="M61" s="7"/>
      <c r="O61" s="121"/>
      <c r="P61" s="104"/>
      <c r="Q61" s="104"/>
    </row>
    <row r="62" spans="1:22" x14ac:dyDescent="0.25">
      <c r="D62" s="63"/>
      <c r="E62" s="7"/>
      <c r="F62" s="23"/>
      <c r="G62" s="7"/>
      <c r="J62" s="7"/>
      <c r="M62" s="7"/>
      <c r="O62" s="121" t="s">
        <v>37</v>
      </c>
      <c r="P62" s="104" t="e">
        <f>F64/P56</f>
        <v>#DIV/0!</v>
      </c>
      <c r="Q62" s="104" t="e">
        <f>F64/P56</f>
        <v>#DIV/0!</v>
      </c>
    </row>
    <row r="63" spans="1:22" x14ac:dyDescent="0.25">
      <c r="B63" s="90" t="s">
        <v>86</v>
      </c>
      <c r="C63" s="63"/>
      <c r="D63" s="100"/>
      <c r="E63" s="90" t="s">
        <v>17</v>
      </c>
      <c r="F63" s="91"/>
      <c r="G63" s="7"/>
      <c r="H63" s="90" t="s">
        <v>18</v>
      </c>
      <c r="I63" s="23"/>
      <c r="J63" s="7"/>
      <c r="K63" s="90"/>
      <c r="L63" s="91"/>
      <c r="M63" s="7"/>
      <c r="O63" s="121"/>
      <c r="P63" s="104"/>
      <c r="Q63" s="104"/>
    </row>
    <row r="64" spans="1:22" x14ac:dyDescent="0.25">
      <c r="B64" s="7" t="s">
        <v>83</v>
      </c>
      <c r="C64" s="160"/>
      <c r="D64" s="63"/>
      <c r="E64" s="7" t="s">
        <v>85</v>
      </c>
      <c r="F64" s="157"/>
      <c r="G64" s="7"/>
      <c r="H64" s="7" t="s">
        <v>12</v>
      </c>
      <c r="I64" s="94">
        <v>2.7E-2</v>
      </c>
      <c r="J64" s="7"/>
      <c r="K64" s="7"/>
      <c r="L64" s="95"/>
      <c r="M64" s="7"/>
      <c r="O64" s="121" t="s">
        <v>21</v>
      </c>
      <c r="P64" s="104" t="e">
        <f>F69/P56</f>
        <v>#DIV/0!</v>
      </c>
      <c r="Q64" s="104" t="e">
        <f>F69/P56</f>
        <v>#DIV/0!</v>
      </c>
    </row>
    <row r="65" spans="2:17" x14ac:dyDescent="0.25">
      <c r="B65" s="7" t="s">
        <v>20</v>
      </c>
      <c r="C65" s="160"/>
      <c r="D65" s="63"/>
      <c r="E65" s="7"/>
      <c r="F65" s="63"/>
      <c r="G65" s="7"/>
      <c r="H65" s="7" t="s">
        <v>15</v>
      </c>
      <c r="I65" s="97">
        <f>C65*0.85</f>
        <v>0</v>
      </c>
      <c r="J65" s="7"/>
      <c r="K65" s="7"/>
      <c r="L65" s="98"/>
      <c r="M65" s="7"/>
      <c r="O65" s="121"/>
      <c r="P65" s="104"/>
      <c r="Q65" s="104"/>
    </row>
    <row r="66" spans="2:17" x14ac:dyDescent="0.25">
      <c r="B66" s="7" t="s">
        <v>98</v>
      </c>
      <c r="C66" s="160"/>
      <c r="D66" s="63"/>
      <c r="E66" s="7"/>
      <c r="F66" s="63"/>
      <c r="G66" s="7"/>
      <c r="H66" s="7" t="s">
        <v>14</v>
      </c>
      <c r="I66" s="93">
        <f>I64*I65</f>
        <v>0</v>
      </c>
      <c r="J66" s="7"/>
      <c r="K66" s="7"/>
      <c r="L66" s="93"/>
      <c r="M66" s="7"/>
      <c r="O66" s="121" t="s">
        <v>72</v>
      </c>
      <c r="P66" s="104" t="e">
        <f>F74/P56</f>
        <v>#DIV/0!</v>
      </c>
      <c r="Q66" s="104" t="e">
        <f>F74/P56</f>
        <v>#DIV/0!</v>
      </c>
    </row>
    <row r="67" spans="2:17" x14ac:dyDescent="0.25">
      <c r="B67" s="7" t="s">
        <v>99</v>
      </c>
      <c r="C67" s="156"/>
      <c r="D67" s="63"/>
      <c r="E67" s="90"/>
      <c r="F67" s="91"/>
      <c r="G67" s="7"/>
      <c r="H67" s="90"/>
      <c r="I67" s="23"/>
      <c r="J67" s="7"/>
      <c r="K67" s="90"/>
      <c r="L67" s="91"/>
      <c r="M67" s="7"/>
      <c r="O67" s="121"/>
      <c r="P67" s="105"/>
      <c r="Q67" s="104"/>
    </row>
    <row r="68" spans="2:17" x14ac:dyDescent="0.25">
      <c r="B68" s="7" t="s">
        <v>100</v>
      </c>
      <c r="C68" s="161"/>
      <c r="D68" s="63"/>
      <c r="E68" s="90" t="s">
        <v>21</v>
      </c>
      <c r="F68" s="91"/>
      <c r="G68" s="7"/>
      <c r="H68" s="90"/>
      <c r="I68" s="23"/>
      <c r="J68" s="7"/>
      <c r="K68" s="90"/>
      <c r="L68" s="96"/>
      <c r="M68" s="7"/>
      <c r="O68" s="121" t="s">
        <v>71</v>
      </c>
      <c r="P68" s="104" t="e">
        <f>F79/P56</f>
        <v>#DIV/0!</v>
      </c>
      <c r="Q68" s="104" t="e">
        <f>F79/P56</f>
        <v>#DIV/0!</v>
      </c>
    </row>
    <row r="69" spans="2:17" x14ac:dyDescent="0.25">
      <c r="B69" s="7"/>
      <c r="C69" s="23"/>
      <c r="D69" s="63"/>
      <c r="E69" s="7" t="s">
        <v>85</v>
      </c>
      <c r="F69" s="157"/>
      <c r="G69" s="7"/>
      <c r="H69" s="7"/>
      <c r="I69" s="94"/>
      <c r="J69" s="7"/>
      <c r="K69" s="7"/>
      <c r="L69" s="95"/>
      <c r="M69" s="7"/>
      <c r="O69" s="121"/>
      <c r="P69" s="104"/>
      <c r="Q69" s="104"/>
    </row>
    <row r="70" spans="2:17" x14ac:dyDescent="0.25">
      <c r="B70" s="7"/>
      <c r="C70" s="23"/>
      <c r="D70" s="63"/>
      <c r="E70" s="7"/>
      <c r="F70" s="101"/>
      <c r="G70" s="7"/>
      <c r="H70" s="7"/>
      <c r="I70" s="97"/>
      <c r="J70" s="7"/>
      <c r="K70" s="7"/>
      <c r="L70" s="98"/>
      <c r="M70" s="7"/>
      <c r="O70" s="121" t="s">
        <v>53</v>
      </c>
      <c r="P70" s="107" t="e">
        <f>I60/P56</f>
        <v>#DIV/0!</v>
      </c>
      <c r="Q70" s="104" t="e">
        <f>I61/P56</f>
        <v>#DIV/0!</v>
      </c>
    </row>
    <row r="71" spans="2:17" x14ac:dyDescent="0.25">
      <c r="B71" s="90"/>
      <c r="C71" s="23"/>
      <c r="D71" s="63"/>
      <c r="E71" s="7"/>
      <c r="F71" s="23"/>
      <c r="G71" s="7"/>
      <c r="H71" s="7"/>
      <c r="I71" s="93"/>
      <c r="J71" s="7"/>
      <c r="K71" s="7"/>
      <c r="L71" s="93"/>
      <c r="M71" s="7"/>
      <c r="O71" s="121"/>
      <c r="P71" s="107"/>
      <c r="Q71" s="104"/>
    </row>
    <row r="72" spans="2:17" x14ac:dyDescent="0.25">
      <c r="B72" s="90"/>
      <c r="C72" s="23"/>
      <c r="D72" s="63"/>
      <c r="E72" s="7"/>
      <c r="F72" s="23"/>
      <c r="G72" s="7"/>
      <c r="H72" s="7"/>
      <c r="I72" s="23"/>
      <c r="J72" s="7"/>
      <c r="K72" s="7"/>
      <c r="L72" s="23"/>
      <c r="M72" s="7"/>
      <c r="O72" s="121" t="s">
        <v>38</v>
      </c>
      <c r="P72" s="107" t="e">
        <f>I65/P56</f>
        <v>#DIV/0!</v>
      </c>
      <c r="Q72" s="104" t="e">
        <f>I66/P56</f>
        <v>#DIV/0!</v>
      </c>
    </row>
    <row r="73" spans="2:17" x14ac:dyDescent="0.25">
      <c r="B73" s="7"/>
      <c r="C73" s="23"/>
      <c r="D73" s="63"/>
      <c r="E73" s="90"/>
      <c r="F73" s="91"/>
      <c r="G73" s="7"/>
      <c r="H73" s="90"/>
      <c r="I73" s="23"/>
      <c r="J73" s="7"/>
      <c r="K73" s="7"/>
      <c r="L73" s="23"/>
      <c r="M73" s="7"/>
      <c r="O73" s="121"/>
      <c r="P73" s="107"/>
      <c r="Q73" s="104"/>
    </row>
    <row r="74" spans="2:17" x14ac:dyDescent="0.25">
      <c r="B74" s="7"/>
      <c r="C74" s="23"/>
      <c r="D74" s="63"/>
      <c r="E74" s="7"/>
      <c r="F74" s="93"/>
      <c r="G74" s="7"/>
      <c r="H74" s="7"/>
      <c r="I74" s="94"/>
      <c r="J74" s="7"/>
      <c r="K74" s="7"/>
      <c r="L74" s="102"/>
      <c r="M74" s="7"/>
      <c r="O74" s="121" t="s">
        <v>39</v>
      </c>
      <c r="P74" s="107" t="e">
        <f>I70/P56</f>
        <v>#DIV/0!</v>
      </c>
      <c r="Q74" s="104" t="e">
        <f>I71/P56</f>
        <v>#DIV/0!</v>
      </c>
    </row>
    <row r="75" spans="2:17" x14ac:dyDescent="0.25">
      <c r="B75" s="7"/>
      <c r="C75" s="63"/>
      <c r="D75" s="63"/>
      <c r="E75" s="7"/>
      <c r="F75" s="63"/>
      <c r="G75" s="7"/>
      <c r="H75" s="7"/>
      <c r="I75" s="97"/>
      <c r="J75" s="7"/>
      <c r="K75" s="7"/>
      <c r="L75" s="63"/>
      <c r="M75" s="7"/>
      <c r="O75" s="121"/>
      <c r="P75" s="105"/>
      <c r="Q75" s="7"/>
    </row>
    <row r="76" spans="2:17" x14ac:dyDescent="0.25">
      <c r="B76" s="7"/>
      <c r="C76" s="63"/>
      <c r="D76" s="63"/>
      <c r="E76" s="90"/>
      <c r="F76" s="91"/>
      <c r="G76" s="7"/>
      <c r="H76" s="7"/>
      <c r="I76" s="93"/>
      <c r="J76" s="7"/>
      <c r="K76" s="90"/>
      <c r="L76" s="63"/>
      <c r="M76" s="7"/>
      <c r="O76" s="121" t="s">
        <v>50</v>
      </c>
      <c r="P76" s="107" t="e">
        <f>I75/P56</f>
        <v>#DIV/0!</v>
      </c>
      <c r="Q76" s="104" t="e">
        <f>I76/P56</f>
        <v>#DIV/0!</v>
      </c>
    </row>
    <row r="77" spans="2:17" x14ac:dyDescent="0.25">
      <c r="B77" s="7"/>
      <c r="C77" s="63"/>
      <c r="D77" s="63"/>
      <c r="E77" s="8"/>
      <c r="F77" s="96"/>
      <c r="G77" s="7"/>
      <c r="H77" s="7"/>
      <c r="I77" s="23"/>
      <c r="J77" s="7"/>
      <c r="K77" s="7"/>
      <c r="L77" s="96"/>
      <c r="M77" s="7"/>
      <c r="O77" s="121"/>
      <c r="P77" s="105"/>
      <c r="Q77" s="7"/>
    </row>
    <row r="78" spans="2:17" x14ac:dyDescent="0.25">
      <c r="B78" s="7"/>
      <c r="C78" s="63"/>
      <c r="D78" s="63"/>
      <c r="E78" s="90"/>
      <c r="F78" s="96"/>
      <c r="G78" s="7"/>
      <c r="H78" s="7"/>
      <c r="I78" s="23"/>
      <c r="J78" s="7"/>
      <c r="K78" s="7"/>
      <c r="L78" s="96"/>
      <c r="M78" s="7"/>
      <c r="O78" s="121" t="s">
        <v>47</v>
      </c>
      <c r="P78" s="108" t="e">
        <f>(L59+L64+L69)/P56</f>
        <v>#DIV/0!</v>
      </c>
      <c r="Q78" s="104" t="e">
        <f>(L61+L66+L71)/P56</f>
        <v>#DIV/0!</v>
      </c>
    </row>
    <row r="79" spans="2:17" x14ac:dyDescent="0.25">
      <c r="B79" s="7"/>
      <c r="C79" s="63"/>
      <c r="D79" s="63"/>
      <c r="E79" s="7"/>
      <c r="F79" s="93"/>
      <c r="G79" s="7"/>
      <c r="H79" s="7"/>
      <c r="I79" s="23"/>
      <c r="J79" s="7"/>
      <c r="K79" s="7"/>
      <c r="L79" s="63"/>
      <c r="M79" s="7"/>
    </row>
    <row r="80" spans="2:17" s="113" customFormat="1" x14ac:dyDescent="0.25">
      <c r="N80" s="118"/>
    </row>
    <row r="82" spans="2:17" x14ac:dyDescent="0.25">
      <c r="B82" s="90" t="s">
        <v>6</v>
      </c>
      <c r="C82" s="90"/>
      <c r="D82" s="91"/>
      <c r="E82" s="90" t="s">
        <v>7</v>
      </c>
      <c r="F82" s="91"/>
      <c r="G82" s="90"/>
      <c r="H82" s="90" t="s">
        <v>84</v>
      </c>
      <c r="I82" s="91"/>
      <c r="J82" s="90"/>
      <c r="K82" s="90"/>
      <c r="L82" s="91"/>
      <c r="M82" s="90"/>
      <c r="O82" s="121" t="s">
        <v>26</v>
      </c>
      <c r="P82" s="120">
        <f>C90</f>
        <v>0</v>
      </c>
      <c r="Q82" s="120"/>
    </row>
    <row r="83" spans="2:17" x14ac:dyDescent="0.25">
      <c r="B83" s="7"/>
      <c r="C83" s="63"/>
      <c r="D83" s="63"/>
      <c r="E83" s="7"/>
      <c r="F83" s="63"/>
      <c r="G83" s="7"/>
      <c r="H83" s="7"/>
      <c r="I83" s="63"/>
      <c r="J83" s="7"/>
      <c r="K83" s="7"/>
      <c r="L83" s="63"/>
      <c r="M83" s="7"/>
      <c r="O83" s="121" t="s">
        <v>110</v>
      </c>
      <c r="P83" s="128" t="e">
        <f>C87/P82</f>
        <v>#DIV/0!</v>
      </c>
      <c r="Q83" s="120"/>
    </row>
    <row r="84" spans="2:17" x14ac:dyDescent="0.25">
      <c r="B84" s="90" t="s">
        <v>8</v>
      </c>
      <c r="C84" s="91"/>
      <c r="D84" s="63"/>
      <c r="E84" s="90" t="s">
        <v>9</v>
      </c>
      <c r="F84" s="91"/>
      <c r="G84" s="7"/>
      <c r="H84" s="90" t="s">
        <v>10</v>
      </c>
      <c r="I84" s="23"/>
      <c r="J84" s="7"/>
      <c r="K84" s="90"/>
      <c r="L84" s="91"/>
      <c r="M84" s="7"/>
      <c r="O84" s="121"/>
      <c r="P84" s="103"/>
      <c r="Q84" s="103"/>
    </row>
    <row r="85" spans="2:17" x14ac:dyDescent="0.25">
      <c r="B85" s="89" t="s">
        <v>101</v>
      </c>
      <c r="C85" s="63" t="s">
        <v>118</v>
      </c>
      <c r="D85" s="63"/>
      <c r="E85" s="7" t="s">
        <v>85</v>
      </c>
      <c r="F85" s="157"/>
      <c r="G85" s="7"/>
      <c r="H85" s="7" t="s">
        <v>12</v>
      </c>
      <c r="I85" s="94">
        <v>0.02</v>
      </c>
      <c r="J85" s="7"/>
      <c r="K85" s="7"/>
      <c r="L85" s="95"/>
      <c r="M85" s="7"/>
      <c r="O85" s="90"/>
      <c r="P85" s="122" t="s">
        <v>107</v>
      </c>
      <c r="Q85" s="122" t="s">
        <v>108</v>
      </c>
    </row>
    <row r="86" spans="2:17" x14ac:dyDescent="0.25">
      <c r="B86" s="7" t="s">
        <v>25</v>
      </c>
      <c r="C86" s="158"/>
      <c r="D86" s="63"/>
      <c r="E86" s="7"/>
      <c r="F86" s="96"/>
      <c r="G86" s="7"/>
      <c r="H86" s="7" t="s">
        <v>15</v>
      </c>
      <c r="I86" s="97">
        <f>C92</f>
        <v>0</v>
      </c>
      <c r="J86" s="7"/>
      <c r="K86" s="7"/>
      <c r="L86" s="98"/>
      <c r="M86" s="7"/>
      <c r="O86" s="121" t="s">
        <v>36</v>
      </c>
      <c r="P86" s="104" t="e">
        <f>F85/P82</f>
        <v>#DIV/0!</v>
      </c>
      <c r="Q86" s="104" t="e">
        <f>F85/P82</f>
        <v>#DIV/0!</v>
      </c>
    </row>
    <row r="87" spans="2:17" x14ac:dyDescent="0.25">
      <c r="B87" s="7" t="s">
        <v>78</v>
      </c>
      <c r="C87" s="159"/>
      <c r="D87" s="63"/>
      <c r="E87" s="7"/>
      <c r="F87" s="23"/>
      <c r="G87" s="7"/>
      <c r="H87" s="7" t="s">
        <v>14</v>
      </c>
      <c r="I87" s="93">
        <f>I85*I86</f>
        <v>0</v>
      </c>
      <c r="J87" s="7"/>
      <c r="K87" s="7"/>
      <c r="L87" s="93"/>
      <c r="M87" s="7"/>
      <c r="O87" s="121"/>
      <c r="P87" s="104"/>
      <c r="Q87" s="104"/>
    </row>
    <row r="88" spans="2:17" x14ac:dyDescent="0.25">
      <c r="D88" s="63"/>
      <c r="E88" s="7"/>
      <c r="F88" s="23"/>
      <c r="G88" s="7"/>
      <c r="J88" s="7"/>
      <c r="M88" s="7"/>
      <c r="O88" s="121" t="s">
        <v>37</v>
      </c>
      <c r="P88" s="104" t="e">
        <f>F90/P82</f>
        <v>#DIV/0!</v>
      </c>
      <c r="Q88" s="104" t="e">
        <f>F90/P82</f>
        <v>#DIV/0!</v>
      </c>
    </row>
    <row r="89" spans="2:17" x14ac:dyDescent="0.25">
      <c r="B89" s="90" t="s">
        <v>86</v>
      </c>
      <c r="C89" s="63"/>
      <c r="D89" s="100"/>
      <c r="E89" s="90" t="s">
        <v>17</v>
      </c>
      <c r="F89" s="91"/>
      <c r="G89" s="7"/>
      <c r="H89" s="90" t="s">
        <v>18</v>
      </c>
      <c r="I89" s="23"/>
      <c r="J89" s="7"/>
      <c r="K89" s="90"/>
      <c r="L89" s="91"/>
      <c r="M89" s="7"/>
      <c r="O89" s="121"/>
      <c r="P89" s="104"/>
      <c r="Q89" s="104"/>
    </row>
    <row r="90" spans="2:17" x14ac:dyDescent="0.25">
      <c r="B90" s="7" t="s">
        <v>83</v>
      </c>
      <c r="C90" s="160"/>
      <c r="D90" s="63"/>
      <c r="E90" s="7" t="s">
        <v>85</v>
      </c>
      <c r="F90" s="157"/>
      <c r="G90" s="7"/>
      <c r="H90" s="7" t="s">
        <v>12</v>
      </c>
      <c r="I90" s="94">
        <v>2.7E-2</v>
      </c>
      <c r="J90" s="7"/>
      <c r="K90" s="7"/>
      <c r="L90" s="95"/>
      <c r="M90" s="7"/>
      <c r="O90" s="121" t="s">
        <v>21</v>
      </c>
      <c r="P90" s="104" t="e">
        <f>F95/P82</f>
        <v>#DIV/0!</v>
      </c>
      <c r="Q90" s="104" t="e">
        <f>F95/P82</f>
        <v>#DIV/0!</v>
      </c>
    </row>
    <row r="91" spans="2:17" x14ac:dyDescent="0.25">
      <c r="B91" s="7" t="s">
        <v>20</v>
      </c>
      <c r="C91" s="160"/>
      <c r="D91" s="63"/>
      <c r="E91" s="7"/>
      <c r="F91" s="63"/>
      <c r="G91" s="7"/>
      <c r="H91" s="7" t="s">
        <v>15</v>
      </c>
      <c r="I91" s="97">
        <f>C91*0.85</f>
        <v>0</v>
      </c>
      <c r="J91" s="7"/>
      <c r="K91" s="7"/>
      <c r="L91" s="98"/>
      <c r="M91" s="7"/>
      <c r="O91" s="121"/>
      <c r="P91" s="104"/>
      <c r="Q91" s="104"/>
    </row>
    <row r="92" spans="2:17" x14ac:dyDescent="0.25">
      <c r="B92" s="7" t="s">
        <v>98</v>
      </c>
      <c r="C92" s="160"/>
      <c r="D92" s="63"/>
      <c r="E92" s="7"/>
      <c r="F92" s="63"/>
      <c r="G92" s="7"/>
      <c r="H92" s="7" t="s">
        <v>14</v>
      </c>
      <c r="I92" s="93">
        <f>I90*I91</f>
        <v>0</v>
      </c>
      <c r="J92" s="7"/>
      <c r="K92" s="7"/>
      <c r="L92" s="93"/>
      <c r="M92" s="7"/>
      <c r="O92" s="121" t="s">
        <v>72</v>
      </c>
      <c r="P92" s="104" t="e">
        <f>F100/P82</f>
        <v>#DIV/0!</v>
      </c>
      <c r="Q92" s="104" t="e">
        <f>F100/P82</f>
        <v>#DIV/0!</v>
      </c>
    </row>
    <row r="93" spans="2:17" x14ac:dyDescent="0.25">
      <c r="B93" s="7" t="s">
        <v>99</v>
      </c>
      <c r="C93" s="156"/>
      <c r="D93" s="63"/>
      <c r="E93" s="90"/>
      <c r="F93" s="91"/>
      <c r="G93" s="7"/>
      <c r="H93" s="90"/>
      <c r="I93" s="23"/>
      <c r="J93" s="7"/>
      <c r="K93" s="90"/>
      <c r="L93" s="91"/>
      <c r="M93" s="7"/>
      <c r="O93" s="121"/>
      <c r="P93" s="105"/>
      <c r="Q93" s="104"/>
    </row>
    <row r="94" spans="2:17" x14ac:dyDescent="0.25">
      <c r="B94" s="7" t="s">
        <v>100</v>
      </c>
      <c r="C94" s="161"/>
      <c r="D94" s="63"/>
      <c r="E94" s="90" t="s">
        <v>21</v>
      </c>
      <c r="F94" s="91"/>
      <c r="G94" s="7"/>
      <c r="H94" s="90"/>
      <c r="I94" s="23"/>
      <c r="J94" s="7"/>
      <c r="K94" s="90"/>
      <c r="L94" s="96"/>
      <c r="M94" s="7"/>
      <c r="O94" s="121" t="s">
        <v>71</v>
      </c>
      <c r="P94" s="104" t="e">
        <f>F105/P82</f>
        <v>#DIV/0!</v>
      </c>
      <c r="Q94" s="104" t="e">
        <f>F105/P82</f>
        <v>#DIV/0!</v>
      </c>
    </row>
    <row r="95" spans="2:17" x14ac:dyDescent="0.25">
      <c r="B95" s="7"/>
      <c r="C95" s="23"/>
      <c r="D95" s="63"/>
      <c r="E95" s="7" t="s">
        <v>85</v>
      </c>
      <c r="F95" s="157"/>
      <c r="G95" s="7"/>
      <c r="H95" s="7"/>
      <c r="I95" s="94"/>
      <c r="J95" s="7"/>
      <c r="K95" s="7"/>
      <c r="L95" s="95"/>
      <c r="M95" s="7"/>
      <c r="O95" s="121"/>
      <c r="P95" s="104"/>
      <c r="Q95" s="104"/>
    </row>
    <row r="96" spans="2:17" x14ac:dyDescent="0.25">
      <c r="B96" s="7"/>
      <c r="C96" s="23"/>
      <c r="D96" s="63"/>
      <c r="E96" s="7"/>
      <c r="F96" s="101"/>
      <c r="G96" s="7"/>
      <c r="H96" s="7"/>
      <c r="I96" s="97"/>
      <c r="J96" s="7"/>
      <c r="K96" s="7"/>
      <c r="L96" s="98"/>
      <c r="M96" s="7"/>
      <c r="O96" s="121" t="s">
        <v>53</v>
      </c>
      <c r="P96" s="107" t="e">
        <f>I86/P82</f>
        <v>#DIV/0!</v>
      </c>
      <c r="Q96" s="104" t="e">
        <f>I87/P82</f>
        <v>#DIV/0!</v>
      </c>
    </row>
    <row r="97" spans="2:17" x14ac:dyDescent="0.25">
      <c r="B97" s="90"/>
      <c r="C97" s="23"/>
      <c r="D97" s="63"/>
      <c r="E97" s="7"/>
      <c r="F97" s="23"/>
      <c r="G97" s="7"/>
      <c r="H97" s="7"/>
      <c r="I97" s="93"/>
      <c r="J97" s="7"/>
      <c r="K97" s="7"/>
      <c r="L97" s="93"/>
      <c r="M97" s="7"/>
      <c r="O97" s="121"/>
      <c r="P97" s="107"/>
      <c r="Q97" s="104"/>
    </row>
    <row r="98" spans="2:17" x14ac:dyDescent="0.25">
      <c r="B98" s="90"/>
      <c r="C98" s="23"/>
      <c r="D98" s="63"/>
      <c r="E98" s="7"/>
      <c r="F98" s="23"/>
      <c r="G98" s="7"/>
      <c r="H98" s="7"/>
      <c r="I98" s="23"/>
      <c r="J98" s="7"/>
      <c r="K98" s="7"/>
      <c r="L98" s="23"/>
      <c r="M98" s="7"/>
      <c r="O98" s="121" t="s">
        <v>38</v>
      </c>
      <c r="P98" s="107" t="e">
        <f>I91/P82</f>
        <v>#DIV/0!</v>
      </c>
      <c r="Q98" s="104" t="e">
        <f>I92/P82</f>
        <v>#DIV/0!</v>
      </c>
    </row>
    <row r="99" spans="2:17" x14ac:dyDescent="0.25">
      <c r="B99" s="7"/>
      <c r="C99" s="23"/>
      <c r="D99" s="63"/>
      <c r="E99" s="90"/>
      <c r="F99" s="91"/>
      <c r="G99" s="7"/>
      <c r="H99" s="90"/>
      <c r="I99" s="23"/>
      <c r="J99" s="7"/>
      <c r="K99" s="7"/>
      <c r="L99" s="23"/>
      <c r="M99" s="7"/>
      <c r="O99" s="121"/>
      <c r="P99" s="107"/>
      <c r="Q99" s="104"/>
    </row>
    <row r="100" spans="2:17" x14ac:dyDescent="0.25">
      <c r="B100" s="7"/>
      <c r="C100" s="23"/>
      <c r="D100" s="63"/>
      <c r="E100" s="7"/>
      <c r="F100" s="93"/>
      <c r="G100" s="7"/>
      <c r="H100" s="7"/>
      <c r="I100" s="94"/>
      <c r="J100" s="7"/>
      <c r="K100" s="7"/>
      <c r="L100" s="102"/>
      <c r="M100" s="7"/>
      <c r="O100" s="121" t="s">
        <v>39</v>
      </c>
      <c r="P100" s="107" t="e">
        <f>I96/P82</f>
        <v>#DIV/0!</v>
      </c>
      <c r="Q100" s="104" t="e">
        <f>I97/P82</f>
        <v>#DIV/0!</v>
      </c>
    </row>
    <row r="101" spans="2:17" x14ac:dyDescent="0.25">
      <c r="B101" s="7"/>
      <c r="C101" s="63"/>
      <c r="D101" s="63"/>
      <c r="E101" s="7"/>
      <c r="F101" s="63"/>
      <c r="G101" s="7"/>
      <c r="H101" s="7"/>
      <c r="I101" s="97"/>
      <c r="J101" s="7"/>
      <c r="K101" s="7"/>
      <c r="L101" s="63"/>
      <c r="M101" s="7"/>
      <c r="O101" s="121"/>
      <c r="P101" s="105"/>
      <c r="Q101" s="7"/>
    </row>
    <row r="102" spans="2:17" x14ac:dyDescent="0.25">
      <c r="B102" s="7"/>
      <c r="C102" s="63"/>
      <c r="D102" s="63"/>
      <c r="E102" s="90"/>
      <c r="F102" s="91"/>
      <c r="G102" s="7"/>
      <c r="H102" s="7"/>
      <c r="I102" s="93"/>
      <c r="J102" s="7"/>
      <c r="K102" s="90"/>
      <c r="L102" s="63"/>
      <c r="M102" s="7"/>
      <c r="O102" s="121" t="s">
        <v>50</v>
      </c>
      <c r="P102" s="107" t="e">
        <f>I101/P82</f>
        <v>#DIV/0!</v>
      </c>
      <c r="Q102" s="104" t="e">
        <f>I102/P82</f>
        <v>#DIV/0!</v>
      </c>
    </row>
    <row r="103" spans="2:17" x14ac:dyDescent="0.25">
      <c r="B103" s="7"/>
      <c r="C103" s="63"/>
      <c r="D103" s="63"/>
      <c r="E103" s="8"/>
      <c r="F103" s="96"/>
      <c r="G103" s="7"/>
      <c r="H103" s="7"/>
      <c r="I103" s="23"/>
      <c r="J103" s="7"/>
      <c r="K103" s="7"/>
      <c r="L103" s="96"/>
      <c r="M103" s="7"/>
      <c r="O103" s="121"/>
      <c r="P103" s="105"/>
      <c r="Q103" s="7"/>
    </row>
    <row r="104" spans="2:17" x14ac:dyDescent="0.25">
      <c r="B104" s="7"/>
      <c r="C104" s="63"/>
      <c r="D104" s="63"/>
      <c r="E104" s="90"/>
      <c r="F104" s="96"/>
      <c r="G104" s="7"/>
      <c r="H104" s="7"/>
      <c r="I104" s="23"/>
      <c r="J104" s="7"/>
      <c r="K104" s="7"/>
      <c r="L104" s="96"/>
      <c r="M104" s="7"/>
      <c r="O104" s="121" t="s">
        <v>47</v>
      </c>
      <c r="P104" s="108" t="e">
        <f>(L85+L90+L95)/P82</f>
        <v>#DIV/0!</v>
      </c>
      <c r="Q104" s="104" t="e">
        <f>(L87+L92+L97)/P82</f>
        <v>#DIV/0!</v>
      </c>
    </row>
    <row r="105" spans="2:17" x14ac:dyDescent="0.25">
      <c r="B105" s="7"/>
      <c r="C105" s="63"/>
      <c r="D105" s="63"/>
      <c r="E105" s="7"/>
      <c r="F105" s="93"/>
      <c r="G105" s="7"/>
      <c r="H105" s="7"/>
      <c r="I105" s="23"/>
      <c r="J105" s="7"/>
      <c r="K105" s="7"/>
      <c r="L105" s="63"/>
      <c r="M105" s="7"/>
    </row>
    <row r="106" spans="2:17" s="113" customFormat="1" x14ac:dyDescent="0.25">
      <c r="E106" s="129"/>
      <c r="F106" s="129"/>
      <c r="N106" s="118"/>
    </row>
    <row r="108" spans="2:17" x14ac:dyDescent="0.25">
      <c r="B108" s="90" t="s">
        <v>6</v>
      </c>
      <c r="C108" s="90"/>
      <c r="D108" s="91"/>
      <c r="E108" s="90" t="s">
        <v>7</v>
      </c>
      <c r="F108" s="91"/>
      <c r="G108" s="90"/>
      <c r="H108" s="90" t="s">
        <v>84</v>
      </c>
      <c r="I108" s="91"/>
      <c r="J108" s="90"/>
      <c r="K108" s="90"/>
      <c r="L108" s="91"/>
      <c r="M108" s="90"/>
      <c r="O108" s="121" t="s">
        <v>26</v>
      </c>
      <c r="P108" s="120">
        <f>C116</f>
        <v>0</v>
      </c>
      <c r="Q108" s="120"/>
    </row>
    <row r="109" spans="2:17" x14ac:dyDescent="0.25">
      <c r="B109" s="7"/>
      <c r="C109" s="63"/>
      <c r="D109" s="63"/>
      <c r="E109" s="7"/>
      <c r="F109" s="63"/>
      <c r="G109" s="7"/>
      <c r="H109" s="7"/>
      <c r="I109" s="63"/>
      <c r="J109" s="7"/>
      <c r="K109" s="7"/>
      <c r="L109" s="63"/>
      <c r="M109" s="7"/>
      <c r="O109" s="121" t="s">
        <v>110</v>
      </c>
      <c r="P109" s="128" t="e">
        <f>C113/P108</f>
        <v>#DIV/0!</v>
      </c>
      <c r="Q109" s="120"/>
    </row>
    <row r="110" spans="2:17" x14ac:dyDescent="0.25">
      <c r="B110" s="90" t="s">
        <v>8</v>
      </c>
      <c r="C110" s="91"/>
      <c r="D110" s="63"/>
      <c r="E110" s="90" t="s">
        <v>9</v>
      </c>
      <c r="F110" s="91"/>
      <c r="G110" s="7"/>
      <c r="H110" s="90" t="s">
        <v>10</v>
      </c>
      <c r="I110" s="23"/>
      <c r="J110" s="7"/>
      <c r="K110" s="90"/>
      <c r="L110" s="91"/>
      <c r="M110" s="7"/>
      <c r="O110" s="121"/>
      <c r="P110" s="103"/>
      <c r="Q110" s="103"/>
    </row>
    <row r="111" spans="2:17" x14ac:dyDescent="0.25">
      <c r="B111" s="89" t="s">
        <v>101</v>
      </c>
      <c r="C111" s="63" t="s">
        <v>119</v>
      </c>
      <c r="D111" s="63"/>
      <c r="E111" s="7" t="s">
        <v>85</v>
      </c>
      <c r="F111" s="157"/>
      <c r="G111" s="7"/>
      <c r="H111" s="7" t="s">
        <v>12</v>
      </c>
      <c r="I111" s="94">
        <v>0.02</v>
      </c>
      <c r="J111" s="7"/>
      <c r="K111" s="7"/>
      <c r="L111" s="95"/>
      <c r="M111" s="7"/>
      <c r="O111" s="90"/>
      <c r="P111" s="122" t="s">
        <v>107</v>
      </c>
      <c r="Q111" s="122" t="s">
        <v>108</v>
      </c>
    </row>
    <row r="112" spans="2:17" x14ac:dyDescent="0.25">
      <c r="B112" s="7" t="s">
        <v>25</v>
      </c>
      <c r="C112" s="158"/>
      <c r="D112" s="63"/>
      <c r="E112" s="7"/>
      <c r="F112" s="96"/>
      <c r="G112" s="7"/>
      <c r="H112" s="7" t="s">
        <v>15</v>
      </c>
      <c r="I112" s="97">
        <f>C118</f>
        <v>0</v>
      </c>
      <c r="J112" s="7"/>
      <c r="K112" s="7"/>
      <c r="L112" s="98"/>
      <c r="M112" s="7"/>
      <c r="O112" s="121" t="s">
        <v>36</v>
      </c>
      <c r="P112" s="104" t="e">
        <f>F111/P108</f>
        <v>#DIV/0!</v>
      </c>
      <c r="Q112" s="104" t="e">
        <f>F111/P108</f>
        <v>#DIV/0!</v>
      </c>
    </row>
    <row r="113" spans="2:17" x14ac:dyDescent="0.25">
      <c r="B113" s="7" t="s">
        <v>78</v>
      </c>
      <c r="C113" s="159"/>
      <c r="D113" s="63"/>
      <c r="E113" s="7"/>
      <c r="F113" s="23"/>
      <c r="G113" s="7"/>
      <c r="H113" s="7" t="s">
        <v>14</v>
      </c>
      <c r="I113" s="93">
        <f>I111*I112</f>
        <v>0</v>
      </c>
      <c r="J113" s="7"/>
      <c r="K113" s="7"/>
      <c r="L113" s="93"/>
      <c r="M113" s="7"/>
      <c r="O113" s="121"/>
      <c r="P113" s="104"/>
      <c r="Q113" s="104"/>
    </row>
    <row r="114" spans="2:17" x14ac:dyDescent="0.25">
      <c r="D114" s="63"/>
      <c r="E114" s="7"/>
      <c r="F114" s="23"/>
      <c r="G114" s="7"/>
      <c r="J114" s="7"/>
      <c r="M114" s="7"/>
      <c r="O114" s="121" t="s">
        <v>37</v>
      </c>
      <c r="P114" s="104" t="e">
        <f>F116/P108</f>
        <v>#DIV/0!</v>
      </c>
      <c r="Q114" s="104" t="e">
        <f>F116/P108</f>
        <v>#DIV/0!</v>
      </c>
    </row>
    <row r="115" spans="2:17" x14ac:dyDescent="0.25">
      <c r="B115" s="90" t="s">
        <v>86</v>
      </c>
      <c r="C115" s="63"/>
      <c r="D115" s="100"/>
      <c r="E115" s="90" t="s">
        <v>17</v>
      </c>
      <c r="F115" s="91"/>
      <c r="G115" s="7"/>
      <c r="H115" s="90" t="s">
        <v>18</v>
      </c>
      <c r="I115" s="23"/>
      <c r="J115" s="7"/>
      <c r="K115" s="90"/>
      <c r="L115" s="91"/>
      <c r="M115" s="7"/>
      <c r="O115" s="121"/>
      <c r="P115" s="104"/>
      <c r="Q115" s="104"/>
    </row>
    <row r="116" spans="2:17" x14ac:dyDescent="0.25">
      <c r="B116" s="7" t="s">
        <v>83</v>
      </c>
      <c r="C116" s="160"/>
      <c r="D116" s="63"/>
      <c r="E116" s="7" t="s">
        <v>85</v>
      </c>
      <c r="F116" s="157"/>
      <c r="G116" s="7"/>
      <c r="H116" s="7" t="s">
        <v>12</v>
      </c>
      <c r="I116" s="94">
        <v>2.7E-2</v>
      </c>
      <c r="J116" s="7"/>
      <c r="K116" s="7"/>
      <c r="L116" s="95"/>
      <c r="M116" s="7"/>
      <c r="O116" s="121" t="s">
        <v>21</v>
      </c>
      <c r="P116" s="104" t="e">
        <f>F121/P108</f>
        <v>#DIV/0!</v>
      </c>
      <c r="Q116" s="104" t="e">
        <f>F121/P108</f>
        <v>#DIV/0!</v>
      </c>
    </row>
    <row r="117" spans="2:17" x14ac:dyDescent="0.25">
      <c r="B117" s="7" t="s">
        <v>20</v>
      </c>
      <c r="C117" s="160"/>
      <c r="D117" s="63"/>
      <c r="E117" s="7"/>
      <c r="F117" s="63"/>
      <c r="G117" s="7"/>
      <c r="H117" s="7" t="s">
        <v>15</v>
      </c>
      <c r="I117" s="97">
        <f>C117*0.85</f>
        <v>0</v>
      </c>
      <c r="J117" s="7"/>
      <c r="K117" s="7"/>
      <c r="L117" s="98"/>
      <c r="M117" s="7"/>
      <c r="O117" s="121"/>
      <c r="P117" s="104"/>
      <c r="Q117" s="104"/>
    </row>
    <row r="118" spans="2:17" x14ac:dyDescent="0.25">
      <c r="B118" s="7" t="s">
        <v>98</v>
      </c>
      <c r="C118" s="160"/>
      <c r="D118" s="63"/>
      <c r="E118" s="7"/>
      <c r="F118" s="63"/>
      <c r="G118" s="7"/>
      <c r="H118" s="7" t="s">
        <v>14</v>
      </c>
      <c r="I118" s="93">
        <f>I116*I117</f>
        <v>0</v>
      </c>
      <c r="J118" s="7"/>
      <c r="K118" s="7"/>
      <c r="L118" s="93"/>
      <c r="M118" s="7"/>
      <c r="O118" s="121" t="s">
        <v>72</v>
      </c>
      <c r="P118" s="104" t="e">
        <f>F126/P108</f>
        <v>#DIV/0!</v>
      </c>
      <c r="Q118" s="104" t="e">
        <f>F126/P108</f>
        <v>#DIV/0!</v>
      </c>
    </row>
    <row r="119" spans="2:17" x14ac:dyDescent="0.25">
      <c r="B119" s="7" t="s">
        <v>99</v>
      </c>
      <c r="C119" s="156"/>
      <c r="D119" s="63"/>
      <c r="E119" s="90"/>
      <c r="F119" s="91"/>
      <c r="G119" s="7"/>
      <c r="H119" s="90"/>
      <c r="I119" s="23"/>
      <c r="J119" s="7"/>
      <c r="K119" s="90"/>
      <c r="L119" s="91"/>
      <c r="M119" s="7"/>
      <c r="O119" s="121"/>
      <c r="P119" s="105"/>
      <c r="Q119" s="104"/>
    </row>
    <row r="120" spans="2:17" x14ac:dyDescent="0.25">
      <c r="B120" s="7" t="s">
        <v>100</v>
      </c>
      <c r="C120" s="161"/>
      <c r="D120" s="63"/>
      <c r="E120" s="90" t="s">
        <v>21</v>
      </c>
      <c r="F120" s="91"/>
      <c r="G120" s="7"/>
      <c r="H120" s="90"/>
      <c r="I120" s="23"/>
      <c r="J120" s="7"/>
      <c r="K120" s="90"/>
      <c r="L120" s="96"/>
      <c r="M120" s="7"/>
      <c r="O120" s="121" t="s">
        <v>71</v>
      </c>
      <c r="P120" s="104" t="e">
        <f>F131/P108</f>
        <v>#DIV/0!</v>
      </c>
      <c r="Q120" s="104" t="e">
        <f>F131/P108</f>
        <v>#DIV/0!</v>
      </c>
    </row>
    <row r="121" spans="2:17" x14ac:dyDescent="0.25">
      <c r="B121" s="7"/>
      <c r="C121" s="23"/>
      <c r="D121" s="63"/>
      <c r="E121" s="7" t="s">
        <v>85</v>
      </c>
      <c r="F121" s="157"/>
      <c r="G121" s="7"/>
      <c r="H121" s="7"/>
      <c r="I121" s="94"/>
      <c r="J121" s="7"/>
      <c r="K121" s="7"/>
      <c r="L121" s="95"/>
      <c r="M121" s="7"/>
      <c r="O121" s="121"/>
      <c r="P121" s="104"/>
      <c r="Q121" s="104"/>
    </row>
    <row r="122" spans="2:17" x14ac:dyDescent="0.25">
      <c r="B122" s="7"/>
      <c r="C122" s="23"/>
      <c r="D122" s="63"/>
      <c r="E122" s="7"/>
      <c r="F122" s="101"/>
      <c r="G122" s="7"/>
      <c r="H122" s="7"/>
      <c r="I122" s="97"/>
      <c r="J122" s="7"/>
      <c r="K122" s="7"/>
      <c r="L122" s="98"/>
      <c r="M122" s="7"/>
      <c r="O122" s="121" t="s">
        <v>53</v>
      </c>
      <c r="P122" s="107" t="e">
        <f>I112/P108</f>
        <v>#DIV/0!</v>
      </c>
      <c r="Q122" s="104" t="e">
        <f>I113/P108</f>
        <v>#DIV/0!</v>
      </c>
    </row>
    <row r="123" spans="2:17" x14ac:dyDescent="0.25">
      <c r="B123" s="90"/>
      <c r="C123" s="23"/>
      <c r="D123" s="63"/>
      <c r="E123" s="7"/>
      <c r="F123" s="23"/>
      <c r="G123" s="7"/>
      <c r="H123" s="7"/>
      <c r="I123" s="93"/>
      <c r="J123" s="7"/>
      <c r="K123" s="7"/>
      <c r="L123" s="93"/>
      <c r="M123" s="7"/>
      <c r="O123" s="121"/>
      <c r="P123" s="107"/>
      <c r="Q123" s="104"/>
    </row>
    <row r="124" spans="2:17" x14ac:dyDescent="0.25">
      <c r="B124" s="7"/>
      <c r="C124" s="23"/>
      <c r="D124" s="63"/>
      <c r="E124" s="7"/>
      <c r="F124" s="23"/>
      <c r="G124" s="7"/>
      <c r="H124" s="7"/>
      <c r="I124" s="23"/>
      <c r="J124" s="7"/>
      <c r="K124" s="7"/>
      <c r="L124" s="23"/>
      <c r="M124" s="7"/>
      <c r="O124" s="121" t="s">
        <v>38</v>
      </c>
      <c r="P124" s="107" t="e">
        <f>I117/P108</f>
        <v>#DIV/0!</v>
      </c>
      <c r="Q124" s="104" t="e">
        <f>I118/P108</f>
        <v>#DIV/0!</v>
      </c>
    </row>
    <row r="125" spans="2:17" x14ac:dyDescent="0.25">
      <c r="B125" s="7"/>
      <c r="C125" s="23"/>
      <c r="D125" s="63"/>
      <c r="E125" s="90"/>
      <c r="F125" s="91"/>
      <c r="G125" s="7"/>
      <c r="H125" s="90"/>
      <c r="I125" s="23"/>
      <c r="J125" s="7"/>
      <c r="K125" s="7"/>
      <c r="L125" s="23"/>
      <c r="M125" s="7"/>
      <c r="O125" s="121"/>
      <c r="P125" s="107"/>
      <c r="Q125" s="104"/>
    </row>
    <row r="126" spans="2:17" x14ac:dyDescent="0.25">
      <c r="B126" s="7"/>
      <c r="C126" s="63"/>
      <c r="D126" s="63"/>
      <c r="E126" s="7"/>
      <c r="F126" s="93"/>
      <c r="G126" s="7"/>
      <c r="H126" s="7"/>
      <c r="I126" s="94"/>
      <c r="J126" s="7"/>
      <c r="K126" s="7"/>
      <c r="L126" s="102"/>
      <c r="M126" s="7"/>
      <c r="O126" s="121" t="s">
        <v>39</v>
      </c>
      <c r="P126" s="107" t="e">
        <f>I122/P108</f>
        <v>#DIV/0!</v>
      </c>
      <c r="Q126" s="104" t="e">
        <f>I123/P108</f>
        <v>#DIV/0!</v>
      </c>
    </row>
    <row r="127" spans="2:17" x14ac:dyDescent="0.25">
      <c r="B127" s="7"/>
      <c r="C127" s="63"/>
      <c r="D127" s="63"/>
      <c r="E127" s="7"/>
      <c r="F127" s="63"/>
      <c r="G127" s="7"/>
      <c r="H127" s="7"/>
      <c r="I127" s="97"/>
      <c r="J127" s="7"/>
      <c r="K127" s="7"/>
      <c r="L127" s="63"/>
      <c r="M127" s="7"/>
      <c r="O127" s="121"/>
      <c r="P127" s="105"/>
      <c r="Q127" s="7"/>
    </row>
    <row r="128" spans="2:17" x14ac:dyDescent="0.25">
      <c r="B128" s="7"/>
      <c r="C128" s="63"/>
      <c r="D128" s="63"/>
      <c r="E128" s="90"/>
      <c r="F128" s="91"/>
      <c r="G128" s="7"/>
      <c r="H128" s="7"/>
      <c r="I128" s="93"/>
      <c r="J128" s="7"/>
      <c r="K128" s="90"/>
      <c r="L128" s="63"/>
      <c r="M128" s="7"/>
      <c r="O128" s="121" t="s">
        <v>50</v>
      </c>
      <c r="P128" s="107" t="e">
        <f>I127/P108</f>
        <v>#DIV/0!</v>
      </c>
      <c r="Q128" s="104" t="e">
        <f>I128/P108</f>
        <v>#DIV/0!</v>
      </c>
    </row>
    <row r="129" spans="2:17" x14ac:dyDescent="0.25">
      <c r="B129" s="7"/>
      <c r="C129" s="63"/>
      <c r="D129" s="63"/>
      <c r="E129" s="8"/>
      <c r="F129" s="96"/>
      <c r="G129" s="7"/>
      <c r="H129" s="7"/>
      <c r="I129" s="23"/>
      <c r="J129" s="7"/>
      <c r="K129" s="7"/>
      <c r="L129" s="96"/>
      <c r="M129" s="7"/>
      <c r="O129" s="121"/>
      <c r="P129" s="105"/>
      <c r="Q129" s="7"/>
    </row>
    <row r="130" spans="2:17" x14ac:dyDescent="0.25">
      <c r="B130" s="7"/>
      <c r="C130" s="63"/>
      <c r="D130" s="63"/>
      <c r="E130" s="90"/>
      <c r="F130" s="96"/>
      <c r="G130" s="7"/>
      <c r="H130" s="7"/>
      <c r="I130" s="23"/>
      <c r="J130" s="7"/>
      <c r="K130" s="7"/>
      <c r="L130" s="96"/>
      <c r="M130" s="7"/>
      <c r="O130" s="121" t="s">
        <v>47</v>
      </c>
      <c r="P130" s="108" t="e">
        <f>(L111+L116+L121)/P108</f>
        <v>#DIV/0!</v>
      </c>
      <c r="Q130" s="104" t="e">
        <f>(L113+L118+L123)/P108</f>
        <v>#DIV/0!</v>
      </c>
    </row>
    <row r="131" spans="2:17" x14ac:dyDescent="0.25">
      <c r="B131" s="7"/>
      <c r="C131" s="63"/>
      <c r="D131" s="63"/>
      <c r="E131" s="7"/>
      <c r="F131" s="93"/>
      <c r="G131" s="7"/>
      <c r="H131" s="7"/>
      <c r="I131" s="23"/>
      <c r="J131" s="7"/>
      <c r="K131" s="7"/>
      <c r="L131" s="63"/>
      <c r="M131" s="7"/>
    </row>
    <row r="132" spans="2:17" s="113" customFormat="1" x14ac:dyDescent="0.25">
      <c r="N132" s="118"/>
    </row>
    <row r="134" spans="2:17" x14ac:dyDescent="0.25">
      <c r="B134" s="90"/>
      <c r="C134" s="90"/>
      <c r="D134" s="91"/>
      <c r="E134" s="90"/>
      <c r="F134" s="91"/>
      <c r="G134" s="90"/>
      <c r="H134" s="90"/>
      <c r="I134" s="91"/>
      <c r="J134" s="90"/>
      <c r="K134" s="90"/>
      <c r="L134" s="91"/>
      <c r="M134" s="90"/>
      <c r="N134" s="119"/>
      <c r="O134" s="115"/>
    </row>
    <row r="135" spans="2:17" x14ac:dyDescent="0.25">
      <c r="B135" s="7"/>
      <c r="C135" s="63"/>
      <c r="D135" s="63"/>
      <c r="E135" s="7"/>
      <c r="F135" s="63"/>
      <c r="G135" s="7"/>
      <c r="H135" s="7"/>
      <c r="I135" s="63"/>
      <c r="J135" s="7"/>
      <c r="K135" s="7"/>
      <c r="L135" s="63"/>
      <c r="M135" s="7"/>
      <c r="N135" s="119"/>
      <c r="O135" s="115"/>
    </row>
    <row r="136" spans="2:17" x14ac:dyDescent="0.25">
      <c r="B136" s="90"/>
      <c r="C136" s="91"/>
      <c r="D136" s="63"/>
      <c r="E136" s="90"/>
      <c r="F136" s="91"/>
      <c r="G136" s="7"/>
      <c r="H136" s="90"/>
      <c r="I136" s="23"/>
      <c r="J136" s="7"/>
      <c r="K136" s="90"/>
      <c r="L136" s="91"/>
      <c r="M136" s="7"/>
      <c r="N136" s="119"/>
      <c r="O136" s="115"/>
    </row>
    <row r="137" spans="2:17" x14ac:dyDescent="0.25">
      <c r="B137" s="115"/>
      <c r="C137" s="63"/>
      <c r="D137" s="63"/>
      <c r="E137" s="7"/>
      <c r="F137" s="93"/>
      <c r="G137" s="7"/>
      <c r="H137" s="7"/>
      <c r="I137" s="94"/>
      <c r="J137" s="7"/>
      <c r="K137" s="7"/>
      <c r="L137" s="95"/>
      <c r="M137" s="7"/>
      <c r="N137" s="119"/>
      <c r="O137" s="115"/>
    </row>
    <row r="138" spans="2:17" x14ac:dyDescent="0.25">
      <c r="B138" s="7"/>
      <c r="C138" s="63"/>
      <c r="D138" s="63"/>
      <c r="E138" s="7"/>
      <c r="F138" s="96"/>
      <c r="G138" s="7"/>
      <c r="H138" s="7"/>
      <c r="I138" s="97"/>
      <c r="J138" s="7"/>
      <c r="K138" s="7"/>
      <c r="L138" s="98"/>
      <c r="M138" s="7"/>
      <c r="N138" s="119"/>
      <c r="O138" s="115"/>
    </row>
    <row r="139" spans="2:17" x14ac:dyDescent="0.25">
      <c r="B139" s="7"/>
      <c r="C139" s="63"/>
      <c r="D139" s="63"/>
      <c r="E139" s="7"/>
      <c r="F139" s="23"/>
      <c r="G139" s="7"/>
      <c r="H139" s="7"/>
      <c r="I139" s="93"/>
      <c r="J139" s="7"/>
      <c r="K139" s="7"/>
      <c r="L139" s="93"/>
      <c r="M139" s="7"/>
      <c r="N139" s="119"/>
      <c r="O139" s="115"/>
    </row>
    <row r="140" spans="2:17" x14ac:dyDescent="0.25">
      <c r="B140" s="7"/>
      <c r="C140" s="115"/>
      <c r="D140" s="63"/>
      <c r="E140" s="7"/>
      <c r="F140" s="23"/>
      <c r="G140" s="7"/>
      <c r="H140" s="115"/>
      <c r="I140" s="115"/>
      <c r="J140" s="7"/>
      <c r="K140" s="115"/>
      <c r="L140" s="115"/>
      <c r="M140" s="7"/>
      <c r="N140" s="119"/>
      <c r="O140" s="115"/>
    </row>
    <row r="141" spans="2:17" x14ac:dyDescent="0.25">
      <c r="B141" s="115"/>
      <c r="C141" s="115"/>
      <c r="D141" s="100"/>
      <c r="E141" s="90"/>
      <c r="F141" s="91"/>
      <c r="G141" s="7"/>
      <c r="H141" s="90"/>
      <c r="I141" s="23"/>
      <c r="J141" s="7"/>
      <c r="K141" s="90"/>
      <c r="L141" s="91"/>
      <c r="M141" s="7"/>
      <c r="N141" s="119"/>
      <c r="O141" s="115"/>
    </row>
    <row r="142" spans="2:17" x14ac:dyDescent="0.25">
      <c r="B142" s="90"/>
      <c r="C142" s="63"/>
      <c r="D142" s="63"/>
      <c r="E142" s="7"/>
      <c r="F142" s="93"/>
      <c r="G142" s="7"/>
      <c r="H142" s="7"/>
      <c r="I142" s="94"/>
      <c r="J142" s="7"/>
      <c r="K142" s="7"/>
      <c r="L142" s="95"/>
      <c r="M142" s="7"/>
      <c r="N142" s="119"/>
      <c r="O142" s="115"/>
    </row>
    <row r="143" spans="2:17" x14ac:dyDescent="0.25">
      <c r="B143" s="7"/>
      <c r="C143" s="116"/>
      <c r="D143" s="63"/>
      <c r="E143" s="7"/>
      <c r="F143" s="63"/>
      <c r="G143" s="7"/>
      <c r="H143" s="7"/>
      <c r="I143" s="97"/>
      <c r="J143" s="7"/>
      <c r="K143" s="7"/>
      <c r="L143" s="98"/>
      <c r="M143" s="7"/>
      <c r="N143" s="119"/>
      <c r="O143" s="115"/>
    </row>
    <row r="144" spans="2:17" x14ac:dyDescent="0.25">
      <c r="B144" s="7"/>
      <c r="C144" s="116"/>
      <c r="D144" s="63"/>
      <c r="E144" s="7"/>
      <c r="F144" s="63"/>
      <c r="G144" s="7"/>
      <c r="H144" s="7"/>
      <c r="I144" s="93"/>
      <c r="J144" s="7"/>
      <c r="K144" s="7"/>
      <c r="L144" s="93"/>
      <c r="M144" s="7"/>
      <c r="N144" s="119"/>
      <c r="O144" s="115"/>
    </row>
    <row r="145" spans="2:15" x14ac:dyDescent="0.25">
      <c r="B145" s="7"/>
      <c r="C145" s="116"/>
      <c r="D145" s="63"/>
      <c r="E145" s="90"/>
      <c r="F145" s="91"/>
      <c r="G145" s="7"/>
      <c r="H145" s="90"/>
      <c r="I145" s="23"/>
      <c r="J145" s="7"/>
      <c r="K145" s="90"/>
      <c r="L145" s="91"/>
      <c r="M145" s="7"/>
      <c r="N145" s="119"/>
      <c r="O145" s="115"/>
    </row>
    <row r="146" spans="2:15" x14ac:dyDescent="0.25">
      <c r="B146" s="7"/>
      <c r="C146" s="110"/>
      <c r="D146" s="63"/>
      <c r="E146" s="90"/>
      <c r="F146" s="91"/>
      <c r="G146" s="7"/>
      <c r="H146" s="90"/>
      <c r="I146" s="23"/>
      <c r="J146" s="7"/>
      <c r="K146" s="90"/>
      <c r="L146" s="96"/>
      <c r="M146" s="7"/>
      <c r="N146" s="119"/>
      <c r="O146" s="115"/>
    </row>
    <row r="147" spans="2:15" x14ac:dyDescent="0.25">
      <c r="B147" s="7"/>
      <c r="C147" s="111"/>
      <c r="D147" s="63"/>
      <c r="E147" s="7"/>
      <c r="F147" s="93"/>
      <c r="G147" s="7"/>
      <c r="H147" s="7"/>
      <c r="I147" s="94"/>
      <c r="J147" s="7"/>
      <c r="K147" s="7"/>
      <c r="L147" s="95"/>
      <c r="M147" s="7"/>
      <c r="N147" s="119"/>
      <c r="O147" s="115"/>
    </row>
    <row r="148" spans="2:15" x14ac:dyDescent="0.25">
      <c r="B148" s="7"/>
      <c r="C148" s="23"/>
      <c r="D148" s="63"/>
      <c r="E148" s="7"/>
      <c r="F148" s="101"/>
      <c r="G148" s="7"/>
      <c r="H148" s="7"/>
      <c r="I148" s="97"/>
      <c r="J148" s="7"/>
      <c r="K148" s="7"/>
      <c r="L148" s="98"/>
      <c r="M148" s="7"/>
      <c r="N148" s="119"/>
      <c r="O148" s="115"/>
    </row>
    <row r="149" spans="2:15" x14ac:dyDescent="0.25">
      <c r="B149" s="7"/>
      <c r="C149" s="23"/>
      <c r="D149" s="63"/>
      <c r="E149" s="7"/>
      <c r="F149" s="23"/>
      <c r="G149" s="7"/>
      <c r="H149" s="7"/>
      <c r="I149" s="93"/>
      <c r="J149" s="7"/>
      <c r="K149" s="7"/>
      <c r="L149" s="93"/>
      <c r="M149" s="7"/>
      <c r="N149" s="119"/>
      <c r="O149" s="115"/>
    </row>
    <row r="150" spans="2:15" x14ac:dyDescent="0.25">
      <c r="B150" s="90"/>
      <c r="C150" s="23"/>
      <c r="D150" s="63"/>
      <c r="E150" s="7"/>
      <c r="F150" s="23"/>
      <c r="G150" s="7"/>
      <c r="H150" s="7"/>
      <c r="I150" s="23"/>
      <c r="J150" s="7"/>
      <c r="K150" s="7"/>
      <c r="L150" s="23"/>
      <c r="M150" s="7"/>
      <c r="N150" s="119"/>
      <c r="O150" s="115"/>
    </row>
    <row r="151" spans="2:15" x14ac:dyDescent="0.25">
      <c r="B151" s="7"/>
      <c r="C151" s="23"/>
      <c r="D151" s="63"/>
      <c r="E151" s="90"/>
      <c r="F151" s="91"/>
      <c r="G151" s="7"/>
      <c r="H151" s="90"/>
      <c r="I151" s="23"/>
      <c r="J151" s="7"/>
      <c r="K151" s="7"/>
      <c r="L151" s="23"/>
      <c r="M151" s="7"/>
      <c r="N151" s="119"/>
      <c r="O151" s="115"/>
    </row>
    <row r="152" spans="2:15" x14ac:dyDescent="0.25">
      <c r="B152" s="7"/>
      <c r="C152" s="23"/>
      <c r="D152" s="63"/>
      <c r="E152" s="7"/>
      <c r="F152" s="93"/>
      <c r="G152" s="7"/>
      <c r="H152" s="7"/>
      <c r="I152" s="94"/>
      <c r="J152" s="7"/>
      <c r="K152" s="7"/>
      <c r="L152" s="102"/>
      <c r="M152" s="7"/>
      <c r="N152" s="119"/>
      <c r="O152" s="115"/>
    </row>
    <row r="153" spans="2:15" x14ac:dyDescent="0.25">
      <c r="B153" s="7"/>
      <c r="C153" s="63"/>
      <c r="D153" s="63"/>
      <c r="E153" s="7"/>
      <c r="F153" s="63"/>
      <c r="G153" s="7"/>
      <c r="H153" s="7"/>
      <c r="I153" s="97"/>
      <c r="J153" s="7"/>
      <c r="K153" s="7"/>
      <c r="L153" s="63"/>
      <c r="M153" s="7"/>
      <c r="N153" s="119"/>
      <c r="O153" s="115"/>
    </row>
    <row r="154" spans="2:15" x14ac:dyDescent="0.25">
      <c r="B154" s="7"/>
      <c r="C154" s="63"/>
      <c r="D154" s="63"/>
      <c r="E154" s="90"/>
      <c r="F154" s="91"/>
      <c r="G154" s="7"/>
      <c r="H154" s="7"/>
      <c r="I154" s="93"/>
      <c r="J154" s="7"/>
      <c r="K154" s="90"/>
      <c r="L154" s="63"/>
      <c r="M154" s="7"/>
      <c r="N154" s="119"/>
      <c r="O154" s="115"/>
    </row>
    <row r="155" spans="2:15" x14ac:dyDescent="0.25">
      <c r="B155" s="7"/>
      <c r="C155" s="63"/>
      <c r="D155" s="63"/>
      <c r="E155" s="8"/>
      <c r="F155" s="96"/>
      <c r="G155" s="7"/>
      <c r="H155" s="7"/>
      <c r="I155" s="23"/>
      <c r="J155" s="7"/>
      <c r="K155" s="7"/>
      <c r="L155" s="96"/>
      <c r="M155" s="7"/>
      <c r="N155" s="119"/>
      <c r="O155" s="115"/>
    </row>
    <row r="156" spans="2:15" x14ac:dyDescent="0.25">
      <c r="B156" s="7"/>
      <c r="C156" s="63"/>
      <c r="D156" s="63"/>
      <c r="E156" s="90"/>
      <c r="F156" s="96"/>
      <c r="G156" s="7"/>
      <c r="H156" s="7"/>
      <c r="I156" s="23"/>
      <c r="J156" s="7"/>
      <c r="K156" s="7"/>
      <c r="L156" s="96"/>
      <c r="M156" s="7"/>
      <c r="N156" s="119"/>
      <c r="O156" s="115"/>
    </row>
    <row r="157" spans="2:15" x14ac:dyDescent="0.25">
      <c r="B157" s="7"/>
      <c r="C157" s="63"/>
      <c r="D157" s="63"/>
      <c r="E157" s="7"/>
      <c r="F157" s="93"/>
      <c r="G157" s="7"/>
      <c r="H157" s="7"/>
      <c r="I157" s="23"/>
      <c r="J157" s="7"/>
      <c r="K157" s="7"/>
      <c r="L157" s="63"/>
      <c r="M157" s="7"/>
      <c r="N157" s="119"/>
      <c r="O157" s="115"/>
    </row>
    <row r="158" spans="2:15" x14ac:dyDescent="0.25">
      <c r="B158" s="115"/>
      <c r="C158" s="115"/>
      <c r="D158" s="115"/>
      <c r="E158" s="115"/>
      <c r="F158" s="115"/>
      <c r="G158" s="115"/>
      <c r="H158" s="115"/>
      <c r="I158" s="115"/>
      <c r="J158" s="115"/>
      <c r="K158" s="115"/>
      <c r="L158" s="115"/>
      <c r="M158" s="115"/>
      <c r="N158" s="119"/>
      <c r="O158" s="115"/>
    </row>
    <row r="159" spans="2:15" x14ac:dyDescent="0.25">
      <c r="B159" s="115"/>
      <c r="C159" s="115"/>
      <c r="D159" s="115"/>
      <c r="E159" s="115"/>
      <c r="F159" s="115"/>
      <c r="G159" s="115"/>
      <c r="H159" s="115"/>
      <c r="I159" s="115"/>
      <c r="J159" s="115"/>
      <c r="K159" s="115"/>
      <c r="L159" s="115"/>
      <c r="M159" s="115"/>
      <c r="N159" s="119"/>
      <c r="O159" s="115"/>
    </row>
    <row r="160" spans="2:15" x14ac:dyDescent="0.25">
      <c r="B160" s="115"/>
      <c r="C160" s="115"/>
      <c r="D160" s="115"/>
      <c r="E160" s="115"/>
      <c r="F160" s="115"/>
      <c r="G160" s="115"/>
      <c r="H160" s="115"/>
      <c r="I160" s="115"/>
      <c r="J160" s="115"/>
      <c r="K160" s="115"/>
      <c r="L160" s="115"/>
      <c r="M160" s="115"/>
      <c r="N160" s="119"/>
      <c r="O160" s="115"/>
    </row>
    <row r="161" spans="2:15" x14ac:dyDescent="0.25">
      <c r="B161" s="115"/>
      <c r="C161" s="115"/>
      <c r="D161" s="115"/>
      <c r="E161" s="115"/>
      <c r="F161" s="115"/>
      <c r="G161" s="115"/>
      <c r="H161" s="115"/>
      <c r="I161" s="115"/>
      <c r="J161" s="115"/>
      <c r="K161" s="115"/>
      <c r="L161" s="115"/>
      <c r="M161" s="115"/>
      <c r="N161" s="119"/>
      <c r="O161" s="115"/>
    </row>
    <row r="162" spans="2:15" x14ac:dyDescent="0.25">
      <c r="B162" s="115"/>
      <c r="C162" s="115"/>
      <c r="D162" s="115"/>
      <c r="E162" s="115"/>
      <c r="F162" s="115"/>
      <c r="G162" s="115"/>
      <c r="H162" s="115"/>
      <c r="I162" s="115"/>
      <c r="J162" s="115"/>
      <c r="K162" s="115"/>
      <c r="L162" s="115"/>
      <c r="M162" s="115"/>
      <c r="N162" s="119"/>
      <c r="O162" s="115"/>
    </row>
    <row r="163" spans="2:15" x14ac:dyDescent="0.25">
      <c r="B163" s="115"/>
      <c r="C163" s="115"/>
      <c r="D163" s="115"/>
      <c r="E163" s="115"/>
      <c r="F163" s="115"/>
      <c r="G163" s="115"/>
      <c r="H163" s="115"/>
      <c r="I163" s="115"/>
      <c r="J163" s="115"/>
      <c r="K163" s="115"/>
      <c r="L163" s="115"/>
      <c r="M163" s="115"/>
      <c r="N163" s="119"/>
      <c r="O163" s="115"/>
    </row>
    <row r="164" spans="2:15" x14ac:dyDescent="0.25">
      <c r="B164" s="115"/>
      <c r="C164" s="115"/>
      <c r="D164" s="115"/>
      <c r="E164" s="115"/>
      <c r="F164" s="115"/>
      <c r="G164" s="115"/>
      <c r="H164" s="115"/>
      <c r="I164" s="115"/>
      <c r="J164" s="115"/>
      <c r="K164" s="115"/>
      <c r="L164" s="115"/>
      <c r="M164" s="115"/>
      <c r="N164" s="119"/>
      <c r="O164" s="115"/>
    </row>
    <row r="165" spans="2:15" x14ac:dyDescent="0.25">
      <c r="B165" s="115"/>
      <c r="C165" s="115"/>
      <c r="D165" s="115"/>
      <c r="E165" s="115"/>
      <c r="F165" s="115"/>
      <c r="G165" s="115"/>
      <c r="H165" s="115"/>
      <c r="I165" s="115"/>
      <c r="J165" s="115"/>
      <c r="K165" s="115"/>
      <c r="L165" s="115"/>
      <c r="M165" s="115"/>
      <c r="N165" s="119"/>
      <c r="O165" s="115"/>
    </row>
    <row r="166" spans="2:15" x14ac:dyDescent="0.25">
      <c r="B166" s="115"/>
      <c r="C166" s="115"/>
      <c r="D166" s="115"/>
      <c r="E166" s="115"/>
      <c r="F166" s="115"/>
      <c r="G166" s="115"/>
      <c r="H166" s="115"/>
      <c r="I166" s="115"/>
      <c r="J166" s="115"/>
      <c r="K166" s="115"/>
      <c r="L166" s="115"/>
      <c r="M166" s="115"/>
      <c r="N166" s="119"/>
      <c r="O166" s="115"/>
    </row>
    <row r="167" spans="2:15" x14ac:dyDescent="0.25">
      <c r="B167" s="115"/>
      <c r="C167" s="115"/>
      <c r="D167" s="115"/>
      <c r="E167" s="115"/>
      <c r="F167" s="115"/>
      <c r="G167" s="115"/>
      <c r="H167" s="115"/>
      <c r="I167" s="115"/>
      <c r="J167" s="115"/>
      <c r="K167" s="115"/>
      <c r="L167" s="115"/>
      <c r="M167" s="115"/>
      <c r="N167" s="119"/>
      <c r="O167" s="115"/>
    </row>
    <row r="168" spans="2:15" x14ac:dyDescent="0.25">
      <c r="B168" s="115"/>
      <c r="C168" s="115"/>
      <c r="D168" s="115"/>
      <c r="E168" s="115"/>
      <c r="F168" s="115"/>
      <c r="G168" s="115"/>
      <c r="H168" s="115"/>
      <c r="I168" s="115"/>
      <c r="J168" s="115"/>
      <c r="K168" s="115"/>
      <c r="L168" s="115"/>
      <c r="M168" s="115"/>
      <c r="N168" s="119"/>
      <c r="O168" s="115"/>
    </row>
    <row r="169" spans="2:15" x14ac:dyDescent="0.25">
      <c r="B169" s="115"/>
      <c r="C169" s="115"/>
      <c r="D169" s="115"/>
      <c r="E169" s="115"/>
      <c r="F169" s="115"/>
      <c r="G169" s="115"/>
      <c r="H169" s="115"/>
      <c r="I169" s="115"/>
      <c r="J169" s="115"/>
      <c r="K169" s="115"/>
      <c r="L169" s="115"/>
      <c r="M169" s="115"/>
      <c r="N169" s="119"/>
      <c r="O169" s="115"/>
    </row>
  </sheetData>
  <sheetProtection algorithmName="SHA-512" hashValue="yfYShvG/v2VKSZS4olRJz7jG1o/pc5dkInWTag31QdtT2E3oHPJc774+NGRmjxKS6L8156GExaCILPMWq/xF6A==" saltValue="98I4zfhh3Xlex6Q0N2IHO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</vt:i4>
      </vt:variant>
    </vt:vector>
  </HeadingPairs>
  <TitlesOfParts>
    <vt:vector size="7" baseType="lpstr">
      <vt:lpstr>Oberfläche</vt:lpstr>
      <vt:lpstr>Preise</vt:lpstr>
      <vt:lpstr>Zus</vt:lpstr>
      <vt:lpstr>Dat. EFH</vt:lpstr>
      <vt:lpstr>Dat. MFH</vt:lpstr>
      <vt:lpstr>Dat. Halle</vt:lpstr>
      <vt:lpstr>Zus!Zone_d_impression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2018-08-17T07:33:12Z</dcterms:modified>
</cp:coreProperties>
</file>